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7\รายงาน 2567\"/>
    </mc:Choice>
  </mc:AlternateContent>
  <xr:revisionPtr revIDLastSave="0" documentId="8_{34FD040A-18FB-4793-B824-021E8BE045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tes2567-ภาพรวม" sheetId="2" r:id="rId1"/>
    <sheet name="ftes2567-ภาพรวม (แยกกลุ่ม)" sheetId="7" r:id="rId2"/>
  </sheets>
  <definedNames>
    <definedName name="_xlnm.Print_Titles" localSheetId="0">'ftes2567-ภาพรวม'!$2:$4</definedName>
    <definedName name="_xlnm.Print_Titles" localSheetId="1">'ftes2567-ภาพรวม (แยกกลุ่ม)'!$2:$4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" l="1"/>
  <c r="N19" i="2"/>
  <c r="M19" i="2"/>
  <c r="K19" i="2"/>
  <c r="I19" i="2"/>
  <c r="G19" i="2"/>
  <c r="E19" i="2"/>
  <c r="D19" i="2"/>
  <c r="C19" i="2"/>
  <c r="I14" i="7"/>
  <c r="G14" i="7"/>
  <c r="D14" i="7"/>
  <c r="E14" i="7"/>
  <c r="C14" i="7"/>
  <c r="K14" i="7"/>
  <c r="G40" i="2" l="1"/>
  <c r="K9" i="2"/>
  <c r="P55" i="7"/>
  <c r="O55" i="7"/>
  <c r="N55" i="7"/>
  <c r="M55" i="7"/>
  <c r="L55" i="7"/>
  <c r="K55" i="7"/>
  <c r="I55" i="7"/>
  <c r="G55" i="7"/>
  <c r="E55" i="7"/>
  <c r="D55" i="7"/>
  <c r="C55" i="7"/>
  <c r="K52" i="7"/>
  <c r="J52" i="7"/>
  <c r="I52" i="7"/>
  <c r="I51" i="7" s="1"/>
  <c r="H52" i="7"/>
  <c r="G52" i="7"/>
  <c r="F52" i="7"/>
  <c r="E52" i="7"/>
  <c r="D52" i="7"/>
  <c r="D51" i="7" s="1"/>
  <c r="C52" i="7"/>
  <c r="P51" i="7"/>
  <c r="O51" i="7"/>
  <c r="N51" i="7"/>
  <c r="M51" i="7"/>
  <c r="L51" i="7"/>
  <c r="K51" i="7"/>
  <c r="G51" i="7"/>
  <c r="E51" i="7"/>
  <c r="C51" i="7"/>
  <c r="K30" i="7"/>
  <c r="J30" i="7"/>
  <c r="I30" i="7"/>
  <c r="G30" i="7"/>
  <c r="E30" i="7"/>
  <c r="D30" i="7"/>
  <c r="C30" i="7"/>
  <c r="H12" i="7"/>
  <c r="I12" i="7" s="1"/>
  <c r="F12" i="7"/>
  <c r="G12" i="7" s="1"/>
  <c r="G7" i="7" s="1"/>
  <c r="E12" i="7"/>
  <c r="J12" i="7" s="1"/>
  <c r="K12" i="7" s="1"/>
  <c r="E11" i="7"/>
  <c r="O10" i="7"/>
  <c r="O9" i="7" s="1"/>
  <c r="N10" i="7"/>
  <c r="M10" i="7"/>
  <c r="M9" i="7" s="1"/>
  <c r="D10" i="7"/>
  <c r="D9" i="7" s="1"/>
  <c r="C10" i="7"/>
  <c r="N9" i="7"/>
  <c r="L9" i="7"/>
  <c r="K9" i="7"/>
  <c r="I9" i="7"/>
  <c r="G9" i="7"/>
  <c r="C9" i="7"/>
  <c r="G8" i="7"/>
  <c r="F8" i="7"/>
  <c r="E8" i="7"/>
  <c r="F7" i="7"/>
  <c r="E7" i="7"/>
  <c r="G6" i="7"/>
  <c r="F6" i="7"/>
  <c r="E6" i="7"/>
  <c r="O5" i="7"/>
  <c r="N5" i="7"/>
  <c r="M5" i="7"/>
  <c r="J5" i="7"/>
  <c r="H5" i="7"/>
  <c r="D5" i="7"/>
  <c r="C5" i="7"/>
  <c r="E5" i="7" l="1"/>
  <c r="F5" i="7"/>
  <c r="E10" i="7"/>
  <c r="E9" i="7" s="1"/>
  <c r="F5" i="2"/>
  <c r="F6" i="2"/>
  <c r="J5" i="2"/>
  <c r="D94" i="2"/>
  <c r="E94" i="2"/>
  <c r="G94" i="2"/>
  <c r="I94" i="2"/>
  <c r="K94" i="2"/>
  <c r="C94" i="2"/>
  <c r="D89" i="2"/>
  <c r="E89" i="2"/>
  <c r="G89" i="2"/>
  <c r="I89" i="2"/>
  <c r="K89" i="2"/>
  <c r="C89" i="2"/>
  <c r="E83" i="2"/>
  <c r="D83" i="2"/>
  <c r="G83" i="2"/>
  <c r="I83" i="2"/>
  <c r="K83" i="2"/>
  <c r="C83" i="2"/>
  <c r="D78" i="2"/>
  <c r="E78" i="2"/>
  <c r="G78" i="2"/>
  <c r="I78" i="2"/>
  <c r="K78" i="2"/>
  <c r="C78" i="2"/>
  <c r="D74" i="2"/>
  <c r="E74" i="2"/>
  <c r="G74" i="2"/>
  <c r="I74" i="2"/>
  <c r="K74" i="2"/>
  <c r="C74" i="2"/>
  <c r="D69" i="2"/>
  <c r="E69" i="2"/>
  <c r="G69" i="2"/>
  <c r="I69" i="2"/>
  <c r="K69" i="2"/>
  <c r="C69" i="2"/>
  <c r="D64" i="2"/>
  <c r="E64" i="2"/>
  <c r="G64" i="2"/>
  <c r="I64" i="2"/>
  <c r="K64" i="2"/>
  <c r="C64" i="2"/>
  <c r="D59" i="2"/>
  <c r="E59" i="2"/>
  <c r="G59" i="2"/>
  <c r="I59" i="2"/>
  <c r="K59" i="2"/>
  <c r="C59" i="2"/>
  <c r="D54" i="2"/>
  <c r="E54" i="2"/>
  <c r="G54" i="2"/>
  <c r="I54" i="2"/>
  <c r="K54" i="2"/>
  <c r="C54" i="2"/>
  <c r="D47" i="2"/>
  <c r="E47" i="2"/>
  <c r="G47" i="2"/>
  <c r="I47" i="2"/>
  <c r="K47" i="2"/>
  <c r="C47" i="2"/>
  <c r="D40" i="2"/>
  <c r="E40" i="2"/>
  <c r="I40" i="2"/>
  <c r="K40" i="2"/>
  <c r="C40" i="2"/>
  <c r="D31" i="2"/>
  <c r="E31" i="2"/>
  <c r="G31" i="2"/>
  <c r="I31" i="2"/>
  <c r="K31" i="2"/>
  <c r="C31" i="2"/>
  <c r="D26" i="2"/>
  <c r="E26" i="2"/>
  <c r="G26" i="2"/>
  <c r="I26" i="2"/>
  <c r="K26" i="2"/>
  <c r="C26" i="2"/>
  <c r="D23" i="2"/>
  <c r="E23" i="2"/>
  <c r="G23" i="2"/>
  <c r="I23" i="2"/>
  <c r="K23" i="2"/>
  <c r="C23" i="2"/>
  <c r="D18" i="2"/>
  <c r="E18" i="2"/>
  <c r="G18" i="2"/>
  <c r="I18" i="2"/>
  <c r="K18" i="2"/>
  <c r="C18" i="2"/>
  <c r="N10" i="2"/>
  <c r="M10" i="2"/>
  <c r="O10" i="2"/>
  <c r="E12" i="2"/>
  <c r="E11" i="2"/>
  <c r="O14" i="2"/>
  <c r="N14" i="2"/>
  <c r="M14" i="2"/>
  <c r="D14" i="2"/>
  <c r="E14" i="2"/>
  <c r="G14" i="2"/>
  <c r="I14" i="2"/>
  <c r="K14" i="2"/>
  <c r="C14" i="2"/>
  <c r="D9" i="2"/>
  <c r="E9" i="2"/>
  <c r="G9" i="2"/>
  <c r="I9" i="2"/>
  <c r="C9" i="2"/>
  <c r="H5" i="2"/>
  <c r="D5" i="2"/>
  <c r="E5" i="2"/>
  <c r="C5" i="2"/>
  <c r="O5" i="2"/>
  <c r="N5" i="2"/>
  <c r="M5" i="2"/>
  <c r="G7" i="2"/>
  <c r="G6" i="2"/>
  <c r="G8" i="2"/>
  <c r="F8" i="2"/>
  <c r="F7" i="2"/>
  <c r="E7" i="2"/>
  <c r="E8" i="2"/>
  <c r="E6" i="2"/>
</calcChain>
</file>

<file path=xl/sharedStrings.xml><?xml version="1.0" encoding="utf-8"?>
<sst xmlns="http://schemas.openxmlformats.org/spreadsheetml/2006/main" count="221" uniqueCount="44">
  <si>
    <t>คณะ/วิทยาลัย</t>
  </si>
  <si>
    <t>ระดับการศึกษา</t>
  </si>
  <si>
    <t>จำนวนหน่วยกิตนักศึกษา</t>
  </si>
  <si>
    <t>(SCH)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</si>
  <si>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</si>
  <si>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</si>
  <si>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</si>
  <si>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</si>
  <si>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</si>
  <si>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ภาค 1</t>
  </si>
  <si>
    <t>ภาค 2</t>
  </si>
  <si>
    <t>รวม</t>
  </si>
  <si>
    <t>FTES</t>
  </si>
  <si>
    <t>รวมปรับเป็น ป.ตรี</t>
  </si>
  <si>
    <t>มหาวิทยาลัยแม่โจ้</t>
  </si>
  <si>
    <t>ปริญญาตรี</t>
  </si>
  <si>
    <t>ปริญญาโท</t>
  </si>
  <si>
    <t>ปริญญาเอก</t>
  </si>
  <si>
    <t>เทคโนโลยีการประมงและทรัพยากรทางน้ำ</t>
  </si>
  <si>
    <t>กลุ่มเกษตรศาสตร์</t>
  </si>
  <si>
    <t>บริหารธุรกิจ</t>
  </si>
  <si>
    <t>กลุ่มมนุษย์ศาสตร์ และสังคมศาสตร์</t>
  </si>
  <si>
    <t>ผลิตกรรมการเกษตร</t>
  </si>
  <si>
    <t>พยาบาลศาสตร์</t>
  </si>
  <si>
    <t>กลุ่มวิทยาศาสตร์ และเทคโนโลยี</t>
  </si>
  <si>
    <t>พัฒนาการท่องเที่ยว</t>
  </si>
  <si>
    <t>มหาวิทยาลัยแม่โจ้ - แพร่ เฉลิมพระเกียรติ</t>
  </si>
  <si>
    <t>มหาวิทยาลัยแม่โจ้-ชุมพร</t>
  </si>
  <si>
    <t>วิทยาลัยนานาชาติ</t>
  </si>
  <si>
    <t>วิทยาลัยบริหารศาสตร์</t>
  </si>
  <si>
    <t>วิทยาลัยพลังงานทดแทน</t>
  </si>
  <si>
    <t>วิทยาศาสตร์</t>
  </si>
  <si>
    <t>วิศวกรรมและอุตสาหกรรมเกษตร</t>
  </si>
  <si>
    <t>ศิลปศาสตร์</t>
  </si>
  <si>
    <t>เศรษฐศาสตร์</t>
  </si>
  <si>
    <t>สถาปัตยกรรมศาสตร์และการออกแบบสิ่งแวดล้อม</t>
  </si>
  <si>
    <t>กลุ่มวิทย์-สถาปัตย์-ผังเมือง</t>
  </si>
  <si>
    <t>สัตวศาสตร์และเทคโนโลยี</t>
  </si>
  <si>
    <t>สารสนเทศและการสื่อสาร</t>
  </si>
  <si>
    <t>รายงานการวิเคราะห์จำนวนหน่วยกิต(SCH)และจำนวนนักศึกษาเต็มเวลา(FTES) ประจำปีการศึกษา 2567 ภาพรวม (ข้อมูล ณ วันที่ 31 มี.ค.68)</t>
  </si>
  <si>
    <t>1. กลุ่มเกษตรศาสตร์</t>
  </si>
  <si>
    <t>2. กลุ่มวิทยาศาสตร์และเทคโนโลยี</t>
  </si>
  <si>
    <t>3. กลุ่มวิทย์-สถาปัตย์-ผังเมือง</t>
  </si>
  <si>
    <t>4. กลุ่มมนุษยศาสตร์และสังคมศาสตร์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</si>
</sst>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u/>
      <sz val="16"/>
      <color theme="1"/>
      <name val="TH Sarabun New"/>
      <family val="2"/>
      <charset val="222"/>
    </font>
    <font>
      <u/>
      <sz val="16"/>
      <color theme="1"/>
      <name val="TH Sarabun New"/>
      <family val="2"/>
    </font>
    <font>
      <u/>
      <sz val="16"/>
      <color theme="1"/>
      <name val="Tahoma"/>
      <family val="2"/>
      <charset val="222"/>
      <scheme val="minor"/>
    </font>
    <font>
      <b/>
      <u/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u/>
      <sz val="16"/>
      <name val="TH Sarabun New"/>
      <family val="2"/>
      <charset val="222"/>
    </font>
    <font>
      <b/>
      <u/>
      <sz val="16"/>
      <color theme="1"/>
      <name val="TH Sarabun New"/>
      <family val="2"/>
    </font>
    <font>
      <b/>
      <sz val="18"/>
      <color theme="9" tint="-0.499984740745262"/>
      <name val="TH Sarabun New"/>
      <family val="2"/>
      <charset val="222"/>
    </font>
    <font>
      <sz val="16"/>
      <color theme="9" tint="-0.499984740745262"/>
      <name val="Tahoma"/>
      <family val="2"/>
      <charset val="222"/>
      <scheme val="minor"/>
    </font>
    <font>
      <b/>
      <sz val="16"/>
      <color theme="9" tint="-0.499984740745262"/>
      <name val="TH Sarabun New"/>
      <family val="2"/>
    </font>
    <font>
      <b/>
      <sz val="16"/>
      <color theme="9" tint="-0.499984740745262"/>
      <name val="TH Sarabun New"/>
      <family val="2"/>
      <charset val="222"/>
    </font>
    <font>
      <b/>
      <sz val="16"/>
      <color theme="9" tint="-0.499984740745262"/>
      <name val="Tahoma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5">
    <xf numFmtId="0" fontId="0" fillId="0" borderId="0" xfId="0"/>
    <xf numFmtId="0" fontId="19" fillId="0" borderId="0" xfId="0" applyFont="1" applyFill="1"/>
    <xf numFmtId="0" fontId="18" fillId="0" borderId="10" xfId="0" applyFont="1" applyFill="1" applyBorder="1" applyAlignment="1">
      <alignment horizontal="right" wrapText="1" indent="1"/>
    </xf>
    <xf numFmtId="0" fontId="21" fillId="0" borderId="0" xfId="0" applyFont="1" applyFill="1"/>
    <xf numFmtId="0" fontId="20" fillId="0" borderId="10" xfId="0" applyFont="1" applyFill="1" applyBorder="1" applyAlignment="1">
      <alignment horizontal="right" wrapText="1" indent="1"/>
    </xf>
    <xf numFmtId="0" fontId="20" fillId="0" borderId="10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 wrapText="1"/>
    </xf>
    <xf numFmtId="4" fontId="18" fillId="0" borderId="10" xfId="0" applyNumberFormat="1" applyFont="1" applyFill="1" applyBorder="1" applyAlignment="1">
      <alignment horizontal="center" wrapText="1"/>
    </xf>
    <xf numFmtId="3" fontId="18" fillId="0" borderId="10" xfId="0" applyNumberFormat="1" applyFont="1" applyFill="1" applyBorder="1" applyAlignment="1">
      <alignment horizontal="center" wrapText="1"/>
    </xf>
    <xf numFmtId="0" fontId="19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left"/>
    </xf>
    <xf numFmtId="0" fontId="21" fillId="0" borderId="0" xfId="0" applyFont="1" applyFill="1" applyAlignment="1"/>
    <xf numFmtId="0" fontId="21" fillId="0" borderId="0" xfId="0" applyFont="1" applyFill="1" applyAlignment="1">
      <alignment horizontal="center" vertical="center"/>
    </xf>
    <xf numFmtId="4" fontId="20" fillId="0" borderId="10" xfId="0" applyNumberFormat="1" applyFont="1" applyFill="1" applyBorder="1" applyAlignment="1">
      <alignment horizontal="center" wrapText="1"/>
    </xf>
    <xf numFmtId="0" fontId="22" fillId="0" borderId="10" xfId="0" applyFont="1" applyFill="1" applyBorder="1" applyAlignment="1">
      <alignment horizontal="left"/>
    </xf>
    <xf numFmtId="3" fontId="20" fillId="0" borderId="10" xfId="0" applyNumberFormat="1" applyFont="1" applyFill="1" applyBorder="1" applyAlignment="1">
      <alignment horizontal="center" wrapText="1"/>
    </xf>
    <xf numFmtId="20" fontId="20" fillId="0" borderId="10" xfId="0" applyNumberFormat="1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right" wrapText="1" indent="1"/>
    </xf>
    <xf numFmtId="0" fontId="23" fillId="0" borderId="10" xfId="0" applyFont="1" applyFill="1" applyBorder="1" applyAlignment="1">
      <alignment horizontal="center" wrapText="1"/>
    </xf>
    <xf numFmtId="0" fontId="24" fillId="0" borderId="0" xfId="0" applyFont="1" applyFill="1"/>
    <xf numFmtId="0" fontId="22" fillId="0" borderId="10" xfId="0" applyFont="1" applyFill="1" applyBorder="1" applyAlignment="1">
      <alignment horizontal="right" wrapText="1" indent="1"/>
    </xf>
    <xf numFmtId="0" fontId="22" fillId="0" borderId="10" xfId="0" applyFont="1" applyFill="1" applyBorder="1" applyAlignment="1">
      <alignment horizontal="center" wrapText="1"/>
    </xf>
    <xf numFmtId="4" fontId="22" fillId="0" borderId="10" xfId="0" applyNumberFormat="1" applyFont="1" applyFill="1" applyBorder="1" applyAlignment="1">
      <alignment horizontal="center" wrapText="1"/>
    </xf>
    <xf numFmtId="0" fontId="25" fillId="0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top"/>
    </xf>
    <xf numFmtId="0" fontId="18" fillId="0" borderId="10" xfId="0" applyFont="1" applyFill="1" applyBorder="1" applyAlignment="1">
      <alignment horizontal="right" vertical="top" wrapText="1"/>
    </xf>
    <xf numFmtId="3" fontId="18" fillId="0" borderId="10" xfId="0" applyNumberFormat="1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vertical="top"/>
    </xf>
    <xf numFmtId="2" fontId="18" fillId="0" borderId="10" xfId="0" applyNumberFormat="1" applyFont="1" applyFill="1" applyBorder="1" applyAlignment="1">
      <alignment horizontal="center" wrapText="1"/>
    </xf>
    <xf numFmtId="2" fontId="25" fillId="0" borderId="0" xfId="0" applyNumberFormat="1" applyFont="1" applyFill="1"/>
    <xf numFmtId="4" fontId="19" fillId="0" borderId="0" xfId="0" applyNumberFormat="1" applyFont="1" applyFill="1"/>
    <xf numFmtId="2" fontId="21" fillId="0" borderId="0" xfId="0" applyNumberFormat="1" applyFont="1" applyFill="1"/>
    <xf numFmtId="4" fontId="21" fillId="0" borderId="0" xfId="0" applyNumberFormat="1" applyFont="1" applyFill="1" applyAlignment="1">
      <alignment horizontal="center" vertical="center"/>
    </xf>
    <xf numFmtId="4" fontId="27" fillId="0" borderId="10" xfId="0" applyNumberFormat="1" applyFont="1" applyFill="1" applyBorder="1" applyAlignment="1">
      <alignment horizontal="center" wrapText="1"/>
    </xf>
    <xf numFmtId="2" fontId="22" fillId="0" borderId="10" xfId="0" applyNumberFormat="1" applyFont="1" applyFill="1" applyBorder="1" applyAlignment="1">
      <alignment horizontal="center" wrapText="1"/>
    </xf>
    <xf numFmtId="3" fontId="22" fillId="0" borderId="10" xfId="0" applyNumberFormat="1" applyFont="1" applyFill="1" applyBorder="1" applyAlignment="1">
      <alignment horizontal="center" wrapText="1"/>
    </xf>
    <xf numFmtId="3" fontId="28" fillId="0" borderId="10" xfId="0" applyNumberFormat="1" applyFont="1" applyFill="1" applyBorder="1" applyAlignment="1">
      <alignment horizontal="center" wrapText="1"/>
    </xf>
    <xf numFmtId="0" fontId="28" fillId="0" borderId="10" xfId="0" applyFont="1" applyFill="1" applyBorder="1" applyAlignment="1">
      <alignment horizontal="center" wrapText="1"/>
    </xf>
    <xf numFmtId="0" fontId="29" fillId="34" borderId="10" xfId="0" applyFont="1" applyFill="1" applyBorder="1" applyAlignment="1">
      <alignment horizontal="left" vertical="top"/>
    </xf>
    <xf numFmtId="3" fontId="31" fillId="34" borderId="10" xfId="0" applyNumberFormat="1" applyFont="1" applyFill="1" applyBorder="1" applyAlignment="1">
      <alignment horizontal="center" vertical="top" wrapText="1"/>
    </xf>
    <xf numFmtId="4" fontId="31" fillId="34" borderId="10" xfId="0" applyNumberFormat="1" applyFont="1" applyFill="1" applyBorder="1" applyAlignment="1">
      <alignment horizontal="center" vertical="top" wrapText="1"/>
    </xf>
    <xf numFmtId="0" fontId="31" fillId="34" borderId="10" xfId="0" applyFont="1" applyFill="1" applyBorder="1" applyAlignment="1">
      <alignment horizontal="right" vertical="top" wrapText="1"/>
    </xf>
    <xf numFmtId="0" fontId="31" fillId="34" borderId="10" xfId="0" applyFont="1" applyFill="1" applyBorder="1" applyAlignment="1">
      <alignment horizontal="center" vertical="top" wrapText="1"/>
    </xf>
    <xf numFmtId="0" fontId="32" fillId="34" borderId="10" xfId="0" applyFont="1" applyFill="1" applyBorder="1" applyAlignment="1">
      <alignment horizontal="right" vertical="top" wrapText="1"/>
    </xf>
    <xf numFmtId="3" fontId="32" fillId="34" borderId="10" xfId="0" applyNumberFormat="1" applyFont="1" applyFill="1" applyBorder="1" applyAlignment="1">
      <alignment horizontal="center" vertical="top" wrapText="1"/>
    </xf>
    <xf numFmtId="4" fontId="32" fillId="34" borderId="10" xfId="0" applyNumberFormat="1" applyFont="1" applyFill="1" applyBorder="1" applyAlignment="1">
      <alignment horizontal="center" vertical="top" wrapText="1"/>
    </xf>
    <xf numFmtId="0" fontId="32" fillId="34" borderId="10" xfId="0" applyFont="1" applyFill="1" applyBorder="1" applyAlignment="1">
      <alignment horizontal="center" vertical="top" wrapText="1"/>
    </xf>
    <xf numFmtId="0" fontId="19" fillId="0" borderId="0" xfId="0" applyFont="1"/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>
      <alignment horizontal="right" wrapText="1" indent="1"/>
    </xf>
    <xf numFmtId="3" fontId="22" fillId="0" borderId="10" xfId="0" applyNumberFormat="1" applyFont="1" applyBorder="1" applyAlignment="1">
      <alignment horizontal="center" wrapText="1"/>
    </xf>
    <xf numFmtId="4" fontId="22" fillId="0" borderId="10" xfId="0" applyNumberFormat="1" applyFont="1" applyBorder="1" applyAlignment="1">
      <alignment horizontal="center" wrapText="1"/>
    </xf>
    <xf numFmtId="4" fontId="27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2" fontId="22" fillId="0" borderId="10" xfId="0" applyNumberFormat="1" applyFont="1" applyBorder="1" applyAlignment="1">
      <alignment horizontal="center" wrapText="1"/>
    </xf>
    <xf numFmtId="0" fontId="25" fillId="0" borderId="0" xfId="0" applyFont="1"/>
    <xf numFmtId="0" fontId="20" fillId="0" borderId="10" xfId="0" applyFont="1" applyBorder="1" applyAlignment="1">
      <alignment horizontal="left"/>
    </xf>
    <xf numFmtId="0" fontId="18" fillId="0" borderId="10" xfId="0" applyFont="1" applyBorder="1" applyAlignment="1">
      <alignment horizontal="right" wrapText="1" indent="1"/>
    </xf>
    <xf numFmtId="3" fontId="18" fillId="0" borderId="10" xfId="0" applyNumberFormat="1" applyFont="1" applyBorder="1" applyAlignment="1">
      <alignment horizontal="center" wrapText="1"/>
    </xf>
    <xf numFmtId="4" fontId="18" fillId="0" borderId="10" xfId="0" applyNumberFormat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2" fontId="18" fillId="0" borderId="10" xfId="0" applyNumberFormat="1" applyFont="1" applyBorder="1" applyAlignment="1">
      <alignment horizontal="center" wrapText="1"/>
    </xf>
    <xf numFmtId="4" fontId="19" fillId="0" borderId="0" xfId="0" applyNumberFormat="1" applyFont="1"/>
    <xf numFmtId="0" fontId="20" fillId="0" borderId="10" xfId="0" applyFont="1" applyBorder="1" applyAlignment="1">
      <alignment horizontal="left" vertical="top"/>
    </xf>
    <xf numFmtId="0" fontId="18" fillId="0" borderId="10" xfId="0" applyFont="1" applyBorder="1" applyAlignment="1">
      <alignment horizontal="right" vertical="top" wrapText="1"/>
    </xf>
    <xf numFmtId="3" fontId="18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20" fillId="0" borderId="10" xfId="0" applyFont="1" applyBorder="1" applyAlignment="1">
      <alignment horizontal="right" wrapText="1" indent="1"/>
    </xf>
    <xf numFmtId="0" fontId="20" fillId="0" borderId="10" xfId="0" applyFont="1" applyBorder="1" applyAlignment="1">
      <alignment horizontal="center" wrapText="1"/>
    </xf>
    <xf numFmtId="20" fontId="20" fillId="0" borderId="10" xfId="0" applyNumberFormat="1" applyFont="1" applyBorder="1" applyAlignment="1">
      <alignment horizontal="center" wrapText="1"/>
    </xf>
    <xf numFmtId="0" fontId="21" fillId="0" borderId="0" xfId="0" applyFont="1"/>
    <xf numFmtId="0" fontId="33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4" fontId="28" fillId="0" borderId="10" xfId="0" applyNumberFormat="1" applyFont="1" applyFill="1" applyBorder="1" applyAlignment="1">
      <alignment horizontal="center" wrapText="1"/>
    </xf>
    <xf numFmtId="0" fontId="22" fillId="0" borderId="10" xfId="0" applyFont="1" applyBorder="1" applyAlignment="1">
      <alignment horizontal="left" vertical="top"/>
    </xf>
    <xf numFmtId="0" fontId="21" fillId="0" borderId="0" xfId="0" applyFont="1" applyAlignment="1">
      <alignment vertical="top"/>
    </xf>
    <xf numFmtId="2" fontId="21" fillId="0" borderId="0" xfId="0" applyNumberFormat="1" applyFont="1" applyAlignment="1">
      <alignment vertical="top"/>
    </xf>
    <xf numFmtId="0" fontId="20" fillId="0" borderId="10" xfId="0" applyFont="1" applyBorder="1" applyAlignment="1">
      <alignment horizontal="right" vertical="top"/>
    </xf>
    <xf numFmtId="3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20" fontId="20" fillId="0" borderId="10" xfId="0" applyNumberFormat="1" applyFont="1" applyBorder="1" applyAlignment="1">
      <alignment horizontal="center" vertical="top"/>
    </xf>
    <xf numFmtId="4" fontId="22" fillId="0" borderId="10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2" fontId="20" fillId="0" borderId="10" xfId="0" applyNumberFormat="1" applyFont="1" applyFill="1" applyBorder="1" applyAlignment="1">
      <alignment horizont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6"/>
  <sheetViews>
    <sheetView showGridLines="0" tabSelected="1" workbookViewId="0">
      <selection activeCell="Q11" sqref="Q11"/>
    </sheetView>
  </sheetViews>
  <sheetFormatPr defaultRowHeight="19.5" x14ac:dyDescent="0.25"/>
  <cols>
    <col min="1" max="1" width="27.75" style="11" bestFit="1" customWidth="1"/>
    <col min="2" max="2" width="12" style="1" customWidth="1"/>
    <col min="3" max="5" width="8.75" style="9" bestFit="1" customWidth="1"/>
    <col min="6" max="6" width="10.125" style="9" bestFit="1" customWidth="1"/>
    <col min="7" max="7" width="11.25" style="9" bestFit="1" customWidth="1"/>
    <col min="8" max="8" width="10.125" style="9" bestFit="1" customWidth="1"/>
    <col min="9" max="9" width="11.25" style="9" bestFit="1" customWidth="1"/>
    <col min="10" max="10" width="10.125" style="9" bestFit="1" customWidth="1"/>
    <col min="11" max="11" width="11.25" style="9" bestFit="1" customWidth="1"/>
    <col min="12" max="12" width="13.875" style="9" bestFit="1" customWidth="1"/>
    <col min="13" max="13" width="8.25" style="9" customWidth="1"/>
    <col min="14" max="14" width="7" style="9" customWidth="1"/>
    <col min="15" max="15" width="7.25" style="9" customWidth="1"/>
    <col min="16" max="16" width="12.375" style="9" bestFit="1" customWidth="1"/>
    <col min="17" max="17" width="9.125" style="9" customWidth="1"/>
    <col min="18" max="18" width="9" style="1"/>
    <col min="19" max="19" width="14.625" style="1" bestFit="1" customWidth="1"/>
    <col min="20" max="20" width="15.375" style="1" bestFit="1" customWidth="1"/>
    <col min="21" max="16384" width="9" style="1"/>
  </cols>
  <sheetData>
    <row r="1" spans="1:20" ht="27.75" x14ac:dyDescent="0.65">
      <c r="A1" s="90" t="s">
        <v>39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20" s="12" customFormat="1" ht="24" x14ac:dyDescent="0.2">
      <c r="A2" s="92" t="s">
        <v>0</v>
      </c>
      <c r="B2" s="91" t="s">
        <v>1</v>
      </c>
      <c r="C2" s="91" t="s">
        <v>2</v>
      </c>
      <c r="D2" s="91"/>
      <c r="E2" s="91"/>
      <c r="F2" s="91" t="s">
        <v>4</v>
      </c>
      <c r="G2" s="91"/>
      <c r="H2" s="91"/>
      <c r="I2" s="91"/>
      <c r="J2" s="91"/>
      <c r="K2" s="91"/>
      <c r="L2" s="91" t="s">
        <v>5</v>
      </c>
      <c r="M2" s="91" t="s">
        <v>6</v>
      </c>
      <c r="N2" s="91"/>
      <c r="O2" s="91"/>
      <c r="P2" s="91" t="s">
        <v>7</v>
      </c>
      <c r="Q2" s="91" t="s">
        <v>8</v>
      </c>
    </row>
    <row r="3" spans="1:20" s="12" customFormat="1" ht="24" x14ac:dyDescent="0.2">
      <c r="A3" s="92"/>
      <c r="B3" s="91"/>
      <c r="C3" s="91" t="s">
        <v>3</v>
      </c>
      <c r="D3" s="91"/>
      <c r="E3" s="91"/>
      <c r="F3" s="91" t="s">
        <v>9</v>
      </c>
      <c r="G3" s="91"/>
      <c r="H3" s="91" t="s">
        <v>10</v>
      </c>
      <c r="I3" s="91"/>
      <c r="J3" s="91" t="s">
        <v>11</v>
      </c>
      <c r="K3" s="91"/>
      <c r="L3" s="91"/>
      <c r="M3" s="91"/>
      <c r="N3" s="91"/>
      <c r="O3" s="91"/>
      <c r="P3" s="91"/>
      <c r="Q3" s="91"/>
    </row>
    <row r="4" spans="1:20" s="12" customFormat="1" ht="48" x14ac:dyDescent="0.2">
      <c r="A4" s="92"/>
      <c r="B4" s="91"/>
      <c r="C4" s="24" t="s">
        <v>9</v>
      </c>
      <c r="D4" s="24" t="s">
        <v>10</v>
      </c>
      <c r="E4" s="24" t="s">
        <v>11</v>
      </c>
      <c r="F4" s="24" t="s">
        <v>12</v>
      </c>
      <c r="G4" s="24" t="s">
        <v>13</v>
      </c>
      <c r="H4" s="24" t="s">
        <v>12</v>
      </c>
      <c r="I4" s="24" t="s">
        <v>13</v>
      </c>
      <c r="J4" s="24" t="s">
        <v>12</v>
      </c>
      <c r="K4" s="24" t="s">
        <v>13</v>
      </c>
      <c r="L4" s="91"/>
      <c r="M4" s="24" t="s">
        <v>9</v>
      </c>
      <c r="N4" s="24" t="s">
        <v>10</v>
      </c>
      <c r="O4" s="24" t="s">
        <v>11</v>
      </c>
      <c r="P4" s="91"/>
      <c r="Q4" s="91"/>
      <c r="S4" s="34"/>
    </row>
    <row r="5" spans="1:20" s="23" customFormat="1" ht="24" x14ac:dyDescent="0.55000000000000004">
      <c r="A5" s="14" t="s">
        <v>14</v>
      </c>
      <c r="B5" s="20"/>
      <c r="C5" s="37">
        <f>SUM(C6:C8)</f>
        <v>339216</v>
      </c>
      <c r="D5" s="37">
        <f t="shared" ref="D5:E5" si="0">SUM(D6:D8)</f>
        <v>303749</v>
      </c>
      <c r="E5" s="37">
        <f t="shared" si="0"/>
        <v>642965</v>
      </c>
      <c r="F5" s="22">
        <f>SUM(F6:F8)</f>
        <v>19015.75</v>
      </c>
      <c r="G5" s="35">
        <v>19491.95</v>
      </c>
      <c r="H5" s="22">
        <f>SUM(H6:H8)</f>
        <v>17023.72</v>
      </c>
      <c r="I5" s="22">
        <v>17506.39</v>
      </c>
      <c r="J5" s="22">
        <f>SUM(J6:J8)</f>
        <v>18020.010000000002</v>
      </c>
      <c r="K5" s="22">
        <v>18499.28</v>
      </c>
      <c r="L5" s="21">
        <v>637.5</v>
      </c>
      <c r="M5" s="36">
        <f>+G5/L5</f>
        <v>30.575607843137256</v>
      </c>
      <c r="N5" s="36">
        <f>+I5/L5</f>
        <v>27.461003921568626</v>
      </c>
      <c r="O5" s="36">
        <f>+K5/L5</f>
        <v>29.018478431372547</v>
      </c>
      <c r="P5" s="21"/>
      <c r="Q5" s="21"/>
    </row>
    <row r="6" spans="1:20" ht="24" x14ac:dyDescent="0.55000000000000004">
      <c r="A6" s="10"/>
      <c r="B6" s="2" t="s">
        <v>15</v>
      </c>
      <c r="C6" s="8">
        <v>333081</v>
      </c>
      <c r="D6" s="8">
        <v>298390</v>
      </c>
      <c r="E6" s="8">
        <f>SUM(C6:D6)</f>
        <v>631471</v>
      </c>
      <c r="F6" s="7">
        <f>SUM(C6/18)</f>
        <v>18504.5</v>
      </c>
      <c r="G6" s="7">
        <f>+G11+G16+G20+G25+G28+G33+G36+G39+G42+G44+G46+G56+G66+G71+G76+G85+G91+G96+G61+G80</f>
        <v>18504.5</v>
      </c>
      <c r="H6" s="7">
        <v>16577.22</v>
      </c>
      <c r="I6" s="7">
        <v>16577.22</v>
      </c>
      <c r="J6" s="7">
        <v>17540.580000000002</v>
      </c>
      <c r="K6" s="7">
        <v>17540.580000000002</v>
      </c>
      <c r="L6" s="7"/>
      <c r="M6" s="6"/>
      <c r="N6" s="6"/>
      <c r="O6" s="6"/>
      <c r="P6" s="6"/>
      <c r="Q6" s="6"/>
    </row>
    <row r="7" spans="1:20" ht="24" x14ac:dyDescent="0.55000000000000004">
      <c r="A7" s="10"/>
      <c r="B7" s="2" t="s">
        <v>16</v>
      </c>
      <c r="C7" s="8">
        <v>3866</v>
      </c>
      <c r="D7" s="8">
        <v>3255</v>
      </c>
      <c r="E7" s="8">
        <f>SUM(C7:D7)</f>
        <v>7121</v>
      </c>
      <c r="F7" s="7">
        <f>SUM(C7/12)</f>
        <v>322.16666666666669</v>
      </c>
      <c r="G7" s="30">
        <f>+G12+G21+G29+G49+G52+G62+G57+G67+G72+G81+G86+G92+G77+G37+G34</f>
        <v>626.42999999999995</v>
      </c>
      <c r="H7" s="6">
        <v>271.22000000000003</v>
      </c>
      <c r="I7" s="6">
        <v>585.54999999999995</v>
      </c>
      <c r="J7" s="6">
        <v>297.14999999999998</v>
      </c>
      <c r="K7" s="6">
        <v>607.41</v>
      </c>
      <c r="L7" s="6"/>
      <c r="M7" s="6"/>
      <c r="N7" s="6"/>
      <c r="O7" s="6"/>
      <c r="P7" s="6"/>
      <c r="Q7" s="6"/>
      <c r="S7" s="32"/>
    </row>
    <row r="8" spans="1:20" s="29" customFormat="1" ht="24" x14ac:dyDescent="0.55000000000000004">
      <c r="A8" s="25"/>
      <c r="B8" s="26" t="s">
        <v>17</v>
      </c>
      <c r="C8" s="27">
        <v>2269</v>
      </c>
      <c r="D8" s="27">
        <v>2104</v>
      </c>
      <c r="E8" s="8">
        <f t="shared" ref="E8" si="1">SUM(C8:D8)</f>
        <v>4373</v>
      </c>
      <c r="F8" s="7">
        <f>SUM(C8/12)</f>
        <v>189.08333333333334</v>
      </c>
      <c r="G8" s="28">
        <f>+G13+G17+G22+G30+G50+G53+G58+G63+G68+G73+G82+G88+G93</f>
        <v>358.74</v>
      </c>
      <c r="H8" s="28">
        <v>175.28</v>
      </c>
      <c r="I8" s="28">
        <v>343.62</v>
      </c>
      <c r="J8" s="28">
        <v>182.28</v>
      </c>
      <c r="K8" s="28">
        <v>351.28</v>
      </c>
      <c r="L8" s="28"/>
      <c r="M8" s="28"/>
      <c r="N8" s="28"/>
      <c r="O8" s="28"/>
      <c r="P8" s="28"/>
      <c r="Q8" s="28"/>
    </row>
    <row r="9" spans="1:20" s="23" customFormat="1" ht="24" x14ac:dyDescent="0.55000000000000004">
      <c r="A9" s="14" t="s">
        <v>18</v>
      </c>
      <c r="B9" s="20"/>
      <c r="C9" s="37">
        <f>SUM(C10)</f>
        <v>6377</v>
      </c>
      <c r="D9" s="37">
        <f t="shared" ref="D9:I9" si="2">SUM(D10)</f>
        <v>6553</v>
      </c>
      <c r="E9" s="37">
        <f t="shared" si="2"/>
        <v>12930</v>
      </c>
      <c r="F9" s="37"/>
      <c r="G9" s="22">
        <f t="shared" si="2"/>
        <v>369.04</v>
      </c>
      <c r="H9" s="22"/>
      <c r="I9" s="22">
        <f t="shared" si="2"/>
        <v>380.82</v>
      </c>
      <c r="J9" s="22"/>
      <c r="K9" s="22">
        <f>SUM(K10)</f>
        <v>374.91</v>
      </c>
      <c r="L9" s="21">
        <v>17</v>
      </c>
      <c r="M9" s="21"/>
      <c r="N9" s="21"/>
      <c r="O9" s="21"/>
      <c r="P9" s="21"/>
      <c r="Q9" s="21"/>
      <c r="T9" s="31"/>
    </row>
    <row r="10" spans="1:20" s="3" customFormat="1" ht="24" x14ac:dyDescent="0.55000000000000004">
      <c r="A10" s="10" t="s">
        <v>19</v>
      </c>
      <c r="B10" s="4"/>
      <c r="C10" s="15">
        <v>6377</v>
      </c>
      <c r="D10" s="15">
        <v>6553</v>
      </c>
      <c r="E10" s="15">
        <v>12930</v>
      </c>
      <c r="F10" s="5"/>
      <c r="G10" s="5">
        <v>369.04</v>
      </c>
      <c r="H10" s="5"/>
      <c r="I10" s="5">
        <v>380.82</v>
      </c>
      <c r="J10" s="5"/>
      <c r="K10" s="5">
        <v>374.91</v>
      </c>
      <c r="L10" s="5">
        <v>17</v>
      </c>
      <c r="M10" s="5">
        <f>+G10/L10</f>
        <v>21.70823529411765</v>
      </c>
      <c r="N10" s="5">
        <f>+I10/L10</f>
        <v>22.401176470588236</v>
      </c>
      <c r="O10" s="5">
        <f>+K10/L10</f>
        <v>22.053529411764707</v>
      </c>
      <c r="P10" s="5">
        <v>20</v>
      </c>
      <c r="Q10" s="16">
        <v>5.5555555555555552E-2</v>
      </c>
      <c r="S10" s="33"/>
    </row>
    <row r="11" spans="1:20" ht="24" x14ac:dyDescent="0.55000000000000004">
      <c r="A11" s="10"/>
      <c r="B11" s="2" t="s">
        <v>15</v>
      </c>
      <c r="C11" s="8">
        <v>6244</v>
      </c>
      <c r="D11" s="8">
        <v>6456</v>
      </c>
      <c r="E11" s="8">
        <f>SUM(C11:D11)</f>
        <v>12700</v>
      </c>
      <c r="F11" s="6">
        <v>346.9</v>
      </c>
      <c r="G11" s="6">
        <v>346.9</v>
      </c>
      <c r="H11" s="6">
        <v>358.68</v>
      </c>
      <c r="I11" s="6">
        <v>358.68</v>
      </c>
      <c r="J11" s="6">
        <v>352.77</v>
      </c>
      <c r="K11" s="6">
        <v>352.77</v>
      </c>
      <c r="L11" s="6"/>
      <c r="M11" s="6"/>
      <c r="N11" s="6"/>
      <c r="O11" s="6"/>
      <c r="P11" s="6"/>
      <c r="Q11" s="6"/>
      <c r="S11" s="32"/>
    </row>
    <row r="12" spans="1:20" ht="24" x14ac:dyDescent="0.55000000000000004">
      <c r="A12" s="10"/>
      <c r="B12" s="2" t="s">
        <v>16</v>
      </c>
      <c r="C12" s="6">
        <v>73</v>
      </c>
      <c r="D12" s="6">
        <v>51</v>
      </c>
      <c r="E12" s="8">
        <f>SUM(C12:D12)</f>
        <v>124</v>
      </c>
      <c r="F12" s="6">
        <v>6.08</v>
      </c>
      <c r="G12" s="6">
        <v>12.16</v>
      </c>
      <c r="H12" s="6">
        <v>4.25</v>
      </c>
      <c r="I12" s="6">
        <v>12.16</v>
      </c>
      <c r="J12" s="6">
        <v>5.18</v>
      </c>
      <c r="K12" s="6">
        <v>12.16</v>
      </c>
      <c r="L12" s="6"/>
      <c r="M12" s="6"/>
      <c r="N12" s="6"/>
      <c r="O12" s="6"/>
      <c r="P12" s="6"/>
      <c r="Q12" s="6"/>
    </row>
    <row r="13" spans="1:20" ht="24" x14ac:dyDescent="0.55000000000000004">
      <c r="A13" s="10"/>
      <c r="B13" s="2" t="s">
        <v>17</v>
      </c>
      <c r="C13" s="6">
        <v>60</v>
      </c>
      <c r="D13" s="6">
        <v>46</v>
      </c>
      <c r="E13" s="6">
        <v>106</v>
      </c>
      <c r="F13" s="6">
        <v>4.99</v>
      </c>
      <c r="G13" s="6">
        <v>9.98</v>
      </c>
      <c r="H13" s="6">
        <v>3.83</v>
      </c>
      <c r="I13" s="6">
        <v>9.98</v>
      </c>
      <c r="J13" s="6">
        <v>4.42</v>
      </c>
      <c r="K13" s="6">
        <v>9.98</v>
      </c>
      <c r="L13" s="6"/>
      <c r="M13" s="6"/>
      <c r="N13" s="6"/>
      <c r="O13" s="6"/>
      <c r="P13" s="6"/>
      <c r="Q13" s="6"/>
    </row>
    <row r="14" spans="1:20" s="23" customFormat="1" ht="24" x14ac:dyDescent="0.55000000000000004">
      <c r="A14" s="14" t="s">
        <v>20</v>
      </c>
      <c r="B14" s="20"/>
      <c r="C14" s="37">
        <f>SUM(C15)</f>
        <v>58412</v>
      </c>
      <c r="D14" s="37">
        <f t="shared" ref="D14:K14" si="3">SUM(D15)</f>
        <v>56591</v>
      </c>
      <c r="E14" s="37">
        <f t="shared" si="3"/>
        <v>115003</v>
      </c>
      <c r="F14" s="37"/>
      <c r="G14" s="22">
        <f t="shared" si="3"/>
        <v>3253.27</v>
      </c>
      <c r="H14" s="22"/>
      <c r="I14" s="22">
        <f t="shared" si="3"/>
        <v>3155.17</v>
      </c>
      <c r="J14" s="22"/>
      <c r="K14" s="22">
        <f t="shared" si="3"/>
        <v>3204.17</v>
      </c>
      <c r="L14" s="21">
        <v>43</v>
      </c>
      <c r="M14" s="21">
        <f>SUM(M15)</f>
        <v>75.66</v>
      </c>
      <c r="N14" s="21">
        <f t="shared" ref="N14" si="4">SUM(N15)</f>
        <v>73.38</v>
      </c>
      <c r="O14" s="21">
        <f>SUM(O15)</f>
        <v>74.52</v>
      </c>
      <c r="P14" s="21"/>
      <c r="Q14" s="21"/>
    </row>
    <row r="15" spans="1:20" s="3" customFormat="1" ht="24" x14ac:dyDescent="0.55000000000000004">
      <c r="A15" s="10" t="s">
        <v>21</v>
      </c>
      <c r="B15" s="4"/>
      <c r="C15" s="15">
        <v>58412</v>
      </c>
      <c r="D15" s="15">
        <v>56591</v>
      </c>
      <c r="E15" s="15">
        <v>115003</v>
      </c>
      <c r="F15" s="5"/>
      <c r="G15" s="13">
        <v>3253.27</v>
      </c>
      <c r="H15" s="5"/>
      <c r="I15" s="13">
        <v>3155.17</v>
      </c>
      <c r="J15" s="5"/>
      <c r="K15" s="13">
        <v>3204.17</v>
      </c>
      <c r="L15" s="5">
        <v>43</v>
      </c>
      <c r="M15" s="5">
        <v>75.66</v>
      </c>
      <c r="N15" s="5">
        <v>73.38</v>
      </c>
      <c r="O15" s="5">
        <v>74.52</v>
      </c>
      <c r="P15" s="5">
        <v>25</v>
      </c>
      <c r="Q15" s="16">
        <v>5.9027777777777776E-2</v>
      </c>
    </row>
    <row r="16" spans="1:20" ht="24" x14ac:dyDescent="0.55000000000000004">
      <c r="A16" s="10"/>
      <c r="B16" s="2" t="s">
        <v>15</v>
      </c>
      <c r="C16" s="8">
        <v>58326</v>
      </c>
      <c r="D16" s="8">
        <v>56472</v>
      </c>
      <c r="E16" s="8">
        <v>114798</v>
      </c>
      <c r="F16" s="7">
        <v>3240.36</v>
      </c>
      <c r="G16" s="7">
        <v>3240.36</v>
      </c>
      <c r="H16" s="7">
        <v>3137.31</v>
      </c>
      <c r="I16" s="7">
        <v>3137.31</v>
      </c>
      <c r="J16" s="7">
        <v>3188.8</v>
      </c>
      <c r="K16" s="7">
        <v>3188.8</v>
      </c>
      <c r="L16" s="6"/>
      <c r="M16" s="6"/>
      <c r="N16" s="6"/>
      <c r="O16" s="6"/>
      <c r="P16" s="6"/>
      <c r="Q16" s="6"/>
    </row>
    <row r="17" spans="1:17" ht="24" x14ac:dyDescent="0.55000000000000004">
      <c r="A17" s="10"/>
      <c r="B17" s="2" t="s">
        <v>17</v>
      </c>
      <c r="C17" s="6">
        <v>86</v>
      </c>
      <c r="D17" s="6">
        <v>119</v>
      </c>
      <c r="E17" s="6">
        <v>205</v>
      </c>
      <c r="F17" s="6">
        <v>7.17</v>
      </c>
      <c r="G17" s="6">
        <v>12.91</v>
      </c>
      <c r="H17" s="6">
        <v>9.92</v>
      </c>
      <c r="I17" s="6">
        <v>17.86</v>
      </c>
      <c r="J17" s="6">
        <v>8.5399999999999991</v>
      </c>
      <c r="K17" s="6">
        <v>15.37</v>
      </c>
      <c r="L17" s="6"/>
      <c r="M17" s="6"/>
      <c r="N17" s="6"/>
      <c r="O17" s="6"/>
      <c r="P17" s="6"/>
      <c r="Q17" s="6"/>
    </row>
    <row r="18" spans="1:17" s="23" customFormat="1" ht="24" x14ac:dyDescent="0.55000000000000004">
      <c r="A18" s="14" t="s">
        <v>22</v>
      </c>
      <c r="B18" s="20"/>
      <c r="C18" s="37">
        <f>+C19</f>
        <v>32920</v>
      </c>
      <c r="D18" s="37">
        <f t="shared" ref="D18:K18" si="5">+D19</f>
        <v>27487</v>
      </c>
      <c r="E18" s="37">
        <f t="shared" si="5"/>
        <v>60407</v>
      </c>
      <c r="F18" s="37"/>
      <c r="G18" s="22">
        <f t="shared" si="5"/>
        <v>1951.76</v>
      </c>
      <c r="H18" s="22"/>
      <c r="I18" s="22">
        <f t="shared" si="5"/>
        <v>1638.18</v>
      </c>
      <c r="J18" s="22"/>
      <c r="K18" s="22">
        <f t="shared" si="5"/>
        <v>1795.3600000000001</v>
      </c>
      <c r="L18" s="21">
        <v>58</v>
      </c>
      <c r="M18" s="21"/>
      <c r="N18" s="21"/>
      <c r="O18" s="21"/>
      <c r="P18" s="21"/>
      <c r="Q18" s="21"/>
    </row>
    <row r="19" spans="1:17" s="3" customFormat="1" ht="24" x14ac:dyDescent="0.55000000000000004">
      <c r="A19" s="10" t="s">
        <v>19</v>
      </c>
      <c r="B19" s="4"/>
      <c r="C19" s="15">
        <f>SUM(C20:C22)</f>
        <v>32920</v>
      </c>
      <c r="D19" s="15">
        <f t="shared" ref="D19:I19" si="6">SUM(D20:D22)</f>
        <v>27487</v>
      </c>
      <c r="E19" s="15">
        <f t="shared" si="6"/>
        <v>60407</v>
      </c>
      <c r="F19" s="5"/>
      <c r="G19" s="13">
        <f t="shared" si="6"/>
        <v>1951.76</v>
      </c>
      <c r="H19" s="5"/>
      <c r="I19" s="13">
        <f t="shared" si="6"/>
        <v>1638.18</v>
      </c>
      <c r="J19" s="5"/>
      <c r="K19" s="13">
        <f>SUM(K20:K22)</f>
        <v>1795.3600000000001</v>
      </c>
      <c r="L19" s="5">
        <v>58</v>
      </c>
      <c r="M19" s="94">
        <f>+G19/L19</f>
        <v>33.651034482758618</v>
      </c>
      <c r="N19" s="94">
        <f>+I19/L19</f>
        <v>28.244482758620691</v>
      </c>
      <c r="O19" s="94">
        <f>+K19/L19</f>
        <v>30.954482758620692</v>
      </c>
      <c r="P19" s="5">
        <v>20</v>
      </c>
      <c r="Q19" s="16">
        <v>5.5555555555555552E-2</v>
      </c>
    </row>
    <row r="20" spans="1:17" ht="24" x14ac:dyDescent="0.55000000000000004">
      <c r="A20" s="10"/>
      <c r="B20" s="2" t="s">
        <v>15</v>
      </c>
      <c r="C20" s="8">
        <v>31814</v>
      </c>
      <c r="D20" s="8">
        <v>26486</v>
      </c>
      <c r="E20" s="8">
        <v>58300</v>
      </c>
      <c r="F20" s="7">
        <v>1767.52</v>
      </c>
      <c r="G20" s="7">
        <v>1767.52</v>
      </c>
      <c r="H20" s="7">
        <v>1471.44</v>
      </c>
      <c r="I20" s="7">
        <v>1471.44</v>
      </c>
      <c r="J20" s="7">
        <v>1619.44</v>
      </c>
      <c r="K20" s="7">
        <v>1619.44</v>
      </c>
      <c r="L20" s="6"/>
      <c r="M20" s="6"/>
      <c r="N20" s="6"/>
      <c r="O20" s="6"/>
      <c r="P20" s="6"/>
      <c r="Q20" s="6"/>
    </row>
    <row r="21" spans="1:17" ht="24" x14ac:dyDescent="0.55000000000000004">
      <c r="A21" s="10"/>
      <c r="B21" s="2" t="s">
        <v>16</v>
      </c>
      <c r="C21" s="6">
        <v>532</v>
      </c>
      <c r="D21" s="6">
        <v>436</v>
      </c>
      <c r="E21" s="6">
        <v>968</v>
      </c>
      <c r="F21" s="30">
        <v>44.3</v>
      </c>
      <c r="G21" s="30">
        <v>88.6</v>
      </c>
      <c r="H21" s="6">
        <v>36.32</v>
      </c>
      <c r="I21" s="6">
        <v>72.64</v>
      </c>
      <c r="J21" s="6">
        <v>40.47</v>
      </c>
      <c r="K21" s="6">
        <v>80.94</v>
      </c>
      <c r="L21" s="6"/>
      <c r="M21" s="6"/>
      <c r="N21" s="6"/>
      <c r="O21" s="6"/>
      <c r="P21" s="6"/>
      <c r="Q21" s="6"/>
    </row>
    <row r="22" spans="1:17" ht="24" x14ac:dyDescent="0.55000000000000004">
      <c r="A22" s="10"/>
      <c r="B22" s="2" t="s">
        <v>17</v>
      </c>
      <c r="C22" s="6">
        <v>574</v>
      </c>
      <c r="D22" s="6">
        <v>565</v>
      </c>
      <c r="E22" s="8">
        <v>1139</v>
      </c>
      <c r="F22" s="6">
        <v>47.82</v>
      </c>
      <c r="G22" s="6">
        <v>95.64</v>
      </c>
      <c r="H22" s="6">
        <v>47.05</v>
      </c>
      <c r="I22" s="6">
        <v>94.1</v>
      </c>
      <c r="J22" s="6">
        <v>47.49</v>
      </c>
      <c r="K22" s="6">
        <v>94.98</v>
      </c>
      <c r="L22" s="6"/>
      <c r="M22" s="6"/>
      <c r="N22" s="6"/>
      <c r="O22" s="6"/>
      <c r="P22" s="6"/>
      <c r="Q22" s="6"/>
    </row>
    <row r="23" spans="1:17" s="23" customFormat="1" ht="24" x14ac:dyDescent="0.55000000000000004">
      <c r="A23" s="14" t="s">
        <v>23</v>
      </c>
      <c r="B23" s="20"/>
      <c r="C23" s="37">
        <f>SUM(C24)</f>
        <v>1920</v>
      </c>
      <c r="D23" s="37">
        <f t="shared" ref="D23:K23" si="7">SUM(D24)</f>
        <v>1632</v>
      </c>
      <c r="E23" s="37">
        <f t="shared" si="7"/>
        <v>3552</v>
      </c>
      <c r="F23" s="37"/>
      <c r="G23" s="22">
        <f t="shared" si="7"/>
        <v>106.68</v>
      </c>
      <c r="H23" s="22"/>
      <c r="I23" s="22">
        <f t="shared" si="7"/>
        <v>90.67</v>
      </c>
      <c r="J23" s="22"/>
      <c r="K23" s="22">
        <f t="shared" si="7"/>
        <v>98.65</v>
      </c>
      <c r="L23" s="21">
        <v>13</v>
      </c>
      <c r="M23" s="21"/>
      <c r="N23" s="21"/>
      <c r="O23" s="21"/>
      <c r="P23" s="21"/>
      <c r="Q23" s="21"/>
    </row>
    <row r="24" spans="1:17" s="3" customFormat="1" ht="24" x14ac:dyDescent="0.55000000000000004">
      <c r="A24" s="10" t="s">
        <v>24</v>
      </c>
      <c r="B24" s="4"/>
      <c r="C24" s="15">
        <v>1920</v>
      </c>
      <c r="D24" s="15">
        <v>1632</v>
      </c>
      <c r="E24" s="15">
        <v>3552</v>
      </c>
      <c r="F24" s="5"/>
      <c r="G24" s="5">
        <v>106.68</v>
      </c>
      <c r="H24" s="5"/>
      <c r="I24" s="5">
        <v>90.67</v>
      </c>
      <c r="J24" s="5"/>
      <c r="K24" s="5">
        <v>98.65</v>
      </c>
      <c r="L24" s="5">
        <v>13</v>
      </c>
      <c r="M24" s="5">
        <v>8.2100000000000009</v>
      </c>
      <c r="N24" s="5">
        <v>6.97</v>
      </c>
      <c r="O24" s="5">
        <v>7.59</v>
      </c>
      <c r="P24" s="5">
        <v>8</v>
      </c>
      <c r="Q24" s="16">
        <v>4.7222222222222221E-2</v>
      </c>
    </row>
    <row r="25" spans="1:17" ht="24" x14ac:dyDescent="0.55000000000000004">
      <c r="A25" s="10"/>
      <c r="B25" s="2" t="s">
        <v>15</v>
      </c>
      <c r="C25" s="8">
        <v>1920</v>
      </c>
      <c r="D25" s="8">
        <v>1632</v>
      </c>
      <c r="E25" s="8">
        <v>3552</v>
      </c>
      <c r="F25" s="6">
        <v>106.38</v>
      </c>
      <c r="G25" s="6">
        <v>106.38</v>
      </c>
      <c r="H25" s="6">
        <v>90.67</v>
      </c>
      <c r="I25" s="6">
        <v>90.67</v>
      </c>
      <c r="J25" s="6">
        <v>98.65</v>
      </c>
      <c r="K25" s="6">
        <v>98.65</v>
      </c>
      <c r="L25" s="6"/>
      <c r="M25" s="6"/>
      <c r="N25" s="6"/>
      <c r="O25" s="6"/>
      <c r="P25" s="6"/>
      <c r="Q25" s="6"/>
    </row>
    <row r="26" spans="1:17" s="23" customFormat="1" ht="24" x14ac:dyDescent="0.55000000000000004">
      <c r="A26" s="14" t="s">
        <v>25</v>
      </c>
      <c r="B26" s="20"/>
      <c r="C26" s="37">
        <f>SUM(C27)</f>
        <v>12388</v>
      </c>
      <c r="D26" s="37">
        <f t="shared" ref="D26:K26" si="8">SUM(D27)</f>
        <v>10958</v>
      </c>
      <c r="E26" s="37">
        <f t="shared" si="8"/>
        <v>23346</v>
      </c>
      <c r="F26" s="37"/>
      <c r="G26" s="22">
        <f t="shared" si="8"/>
        <v>705.46</v>
      </c>
      <c r="H26" s="22"/>
      <c r="I26" s="22">
        <f t="shared" si="8"/>
        <v>626.54999999999995</v>
      </c>
      <c r="J26" s="22"/>
      <c r="K26" s="22">
        <f t="shared" si="8"/>
        <v>665.92</v>
      </c>
      <c r="L26" s="21">
        <v>17</v>
      </c>
      <c r="M26" s="21"/>
      <c r="N26" s="21"/>
      <c r="O26" s="21"/>
      <c r="P26" s="21"/>
      <c r="Q26" s="21"/>
    </row>
    <row r="27" spans="1:17" s="3" customFormat="1" ht="24" x14ac:dyDescent="0.55000000000000004">
      <c r="A27" s="10" t="s">
        <v>21</v>
      </c>
      <c r="B27" s="4"/>
      <c r="C27" s="15">
        <v>12388</v>
      </c>
      <c r="D27" s="15">
        <v>10958</v>
      </c>
      <c r="E27" s="15">
        <v>23346</v>
      </c>
      <c r="F27" s="5"/>
      <c r="G27" s="5">
        <v>705.46</v>
      </c>
      <c r="H27" s="5"/>
      <c r="I27" s="5">
        <v>626.54999999999995</v>
      </c>
      <c r="J27" s="5"/>
      <c r="K27" s="5">
        <v>665.92</v>
      </c>
      <c r="L27" s="5">
        <v>17</v>
      </c>
      <c r="M27" s="5">
        <v>41.5</v>
      </c>
      <c r="N27" s="5">
        <v>36.86</v>
      </c>
      <c r="O27" s="5">
        <v>39.17</v>
      </c>
      <c r="P27" s="5">
        <v>25</v>
      </c>
      <c r="Q27" s="16">
        <v>5.9027777777777776E-2</v>
      </c>
    </row>
    <row r="28" spans="1:17" ht="24" x14ac:dyDescent="0.55000000000000004">
      <c r="A28" s="10"/>
      <c r="B28" s="2" t="s">
        <v>15</v>
      </c>
      <c r="C28" s="8">
        <v>12206</v>
      </c>
      <c r="D28" s="8">
        <v>10770</v>
      </c>
      <c r="E28" s="8">
        <v>22976</v>
      </c>
      <c r="F28" s="6">
        <v>678.15</v>
      </c>
      <c r="G28" s="6">
        <v>678.15</v>
      </c>
      <c r="H28" s="6">
        <v>598.34</v>
      </c>
      <c r="I28" s="6">
        <v>598.34</v>
      </c>
      <c r="J28" s="6">
        <v>638.17999999999995</v>
      </c>
      <c r="K28" s="6">
        <v>638.17999999999995</v>
      </c>
      <c r="L28" s="6"/>
      <c r="M28" s="6"/>
      <c r="N28" s="6"/>
      <c r="O28" s="6"/>
      <c r="P28" s="6"/>
      <c r="Q28" s="6"/>
    </row>
    <row r="29" spans="1:17" ht="24" x14ac:dyDescent="0.55000000000000004">
      <c r="A29" s="10"/>
      <c r="B29" s="2" t="s">
        <v>16</v>
      </c>
      <c r="C29" s="6">
        <v>48</v>
      </c>
      <c r="D29" s="6">
        <v>36</v>
      </c>
      <c r="E29" s="6">
        <v>84</v>
      </c>
      <c r="F29" s="6">
        <v>4</v>
      </c>
      <c r="G29" s="6">
        <v>7.2</v>
      </c>
      <c r="H29" s="6">
        <v>3</v>
      </c>
      <c r="I29" s="6">
        <v>5.4</v>
      </c>
      <c r="J29" s="6">
        <v>3.5</v>
      </c>
      <c r="K29" s="6">
        <v>6.3</v>
      </c>
      <c r="L29" s="6"/>
      <c r="M29" s="6"/>
      <c r="N29" s="6"/>
      <c r="O29" s="6"/>
      <c r="P29" s="6"/>
      <c r="Q29" s="6"/>
    </row>
    <row r="30" spans="1:17" ht="24" x14ac:dyDescent="0.55000000000000004">
      <c r="A30" s="10"/>
      <c r="B30" s="2" t="s">
        <v>17</v>
      </c>
      <c r="C30" s="6">
        <v>134</v>
      </c>
      <c r="D30" s="6">
        <v>152</v>
      </c>
      <c r="E30" s="6">
        <v>286</v>
      </c>
      <c r="F30" s="6">
        <v>11.17</v>
      </c>
      <c r="G30" s="6">
        <v>20.11</v>
      </c>
      <c r="H30" s="6">
        <v>12.67</v>
      </c>
      <c r="I30" s="6">
        <v>22.81</v>
      </c>
      <c r="J30" s="6">
        <v>11.91</v>
      </c>
      <c r="K30" s="6">
        <v>21.44</v>
      </c>
      <c r="L30" s="6"/>
      <c r="M30" s="6"/>
      <c r="N30" s="6"/>
      <c r="O30" s="6"/>
      <c r="P30" s="6"/>
      <c r="Q30" s="6"/>
    </row>
    <row r="31" spans="1:17" s="23" customFormat="1" ht="24" x14ac:dyDescent="0.55000000000000004">
      <c r="A31" s="14" t="s">
        <v>26</v>
      </c>
      <c r="B31" s="20"/>
      <c r="C31" s="37">
        <f>+C32+C35+C38</f>
        <v>16888</v>
      </c>
      <c r="D31" s="37">
        <f t="shared" ref="D31:K31" si="9">+D32+D35+D38</f>
        <v>15300</v>
      </c>
      <c r="E31" s="37">
        <f t="shared" si="9"/>
        <v>32188</v>
      </c>
      <c r="F31" s="37"/>
      <c r="G31" s="22">
        <f t="shared" si="9"/>
        <v>1035.01</v>
      </c>
      <c r="H31" s="22"/>
      <c r="I31" s="22">
        <f t="shared" si="9"/>
        <v>948.90999999999985</v>
      </c>
      <c r="J31" s="22"/>
      <c r="K31" s="22">
        <f t="shared" si="9"/>
        <v>991.91</v>
      </c>
      <c r="L31" s="21">
        <v>92</v>
      </c>
      <c r="M31" s="21"/>
      <c r="N31" s="21"/>
      <c r="O31" s="21"/>
      <c r="P31" s="21"/>
      <c r="Q31" s="21"/>
    </row>
    <row r="32" spans="1:17" s="3" customFormat="1" ht="24" x14ac:dyDescent="0.55000000000000004">
      <c r="A32" s="10" t="s">
        <v>19</v>
      </c>
      <c r="B32" s="4"/>
      <c r="C32" s="15">
        <v>7267</v>
      </c>
      <c r="D32" s="15">
        <v>5720</v>
      </c>
      <c r="E32" s="15">
        <v>12987</v>
      </c>
      <c r="F32" s="5"/>
      <c r="G32" s="5">
        <v>494.47</v>
      </c>
      <c r="H32" s="5"/>
      <c r="I32" s="5">
        <v>416.7</v>
      </c>
      <c r="J32" s="5"/>
      <c r="K32" s="5">
        <v>455.63</v>
      </c>
      <c r="L32" s="5"/>
      <c r="M32" s="5"/>
      <c r="N32" s="5"/>
      <c r="O32" s="5"/>
      <c r="P32" s="5">
        <v>20</v>
      </c>
      <c r="Q32" s="16">
        <v>5.5555555555555552E-2</v>
      </c>
    </row>
    <row r="33" spans="1:17" ht="24" x14ac:dyDescent="0.55000000000000004">
      <c r="A33" s="10"/>
      <c r="B33" s="2" t="s">
        <v>15</v>
      </c>
      <c r="C33" s="8">
        <v>6450</v>
      </c>
      <c r="D33" s="8">
        <v>5050</v>
      </c>
      <c r="E33" s="8">
        <v>11500</v>
      </c>
      <c r="F33" s="6">
        <v>358.31</v>
      </c>
      <c r="G33" s="6">
        <v>358.31</v>
      </c>
      <c r="H33" s="6">
        <v>280.54000000000002</v>
      </c>
      <c r="I33" s="6">
        <v>280.54000000000002</v>
      </c>
      <c r="J33" s="6">
        <v>319.47000000000003</v>
      </c>
      <c r="K33" s="6">
        <v>319.47000000000003</v>
      </c>
      <c r="L33" s="6"/>
      <c r="M33" s="6"/>
      <c r="N33" s="6"/>
      <c r="O33" s="6"/>
      <c r="P33" s="6"/>
      <c r="Q33" s="6"/>
    </row>
    <row r="34" spans="1:17" ht="24" x14ac:dyDescent="0.55000000000000004">
      <c r="A34" s="10"/>
      <c r="B34" s="2" t="s">
        <v>16</v>
      </c>
      <c r="C34" s="6">
        <v>817</v>
      </c>
      <c r="D34" s="6">
        <v>670</v>
      </c>
      <c r="E34" s="8">
        <v>1487</v>
      </c>
      <c r="F34" s="6">
        <v>68.08</v>
      </c>
      <c r="G34" s="6">
        <v>136.16</v>
      </c>
      <c r="H34" s="6">
        <v>55.83</v>
      </c>
      <c r="I34" s="6">
        <v>136.16</v>
      </c>
      <c r="J34" s="6">
        <v>61.98</v>
      </c>
      <c r="K34" s="6">
        <v>136.16</v>
      </c>
      <c r="L34" s="6"/>
      <c r="M34" s="6"/>
      <c r="N34" s="6"/>
      <c r="O34" s="6"/>
      <c r="P34" s="6"/>
      <c r="Q34" s="6"/>
    </row>
    <row r="35" spans="1:17" s="3" customFormat="1" ht="24" x14ac:dyDescent="0.55000000000000004">
      <c r="A35" s="10" t="s">
        <v>21</v>
      </c>
      <c r="B35" s="4"/>
      <c r="C35" s="15">
        <v>6117</v>
      </c>
      <c r="D35" s="15">
        <v>5826</v>
      </c>
      <c r="E35" s="15">
        <v>11943</v>
      </c>
      <c r="F35" s="5"/>
      <c r="G35" s="5">
        <v>345.86</v>
      </c>
      <c r="H35" s="5"/>
      <c r="I35" s="5">
        <v>323.64</v>
      </c>
      <c r="J35" s="5"/>
      <c r="K35" s="5">
        <v>334.69</v>
      </c>
      <c r="L35" s="5">
        <v>50</v>
      </c>
      <c r="M35" s="5">
        <v>6.92</v>
      </c>
      <c r="N35" s="5">
        <v>6.47</v>
      </c>
      <c r="O35" s="5">
        <v>6.69</v>
      </c>
      <c r="P35" s="5">
        <v>25</v>
      </c>
      <c r="Q35" s="16">
        <v>5.9027777777777776E-2</v>
      </c>
    </row>
    <row r="36" spans="1:17" ht="24" x14ac:dyDescent="0.55000000000000004">
      <c r="A36" s="10"/>
      <c r="B36" s="2" t="s">
        <v>15</v>
      </c>
      <c r="C36" s="8">
        <v>6054</v>
      </c>
      <c r="D36" s="8">
        <v>5826</v>
      </c>
      <c r="E36" s="8">
        <v>11880</v>
      </c>
      <c r="F36" s="6">
        <v>336.41</v>
      </c>
      <c r="G36" s="6">
        <v>336.41</v>
      </c>
      <c r="H36" s="6">
        <v>323.64</v>
      </c>
      <c r="I36" s="6">
        <v>323.64</v>
      </c>
      <c r="J36" s="6">
        <v>329.96</v>
      </c>
      <c r="K36" s="6">
        <v>329.96</v>
      </c>
      <c r="L36" s="6"/>
      <c r="M36" s="6"/>
      <c r="N36" s="6"/>
      <c r="O36" s="6"/>
      <c r="P36" s="6"/>
      <c r="Q36" s="6"/>
    </row>
    <row r="37" spans="1:17" ht="24" x14ac:dyDescent="0.55000000000000004">
      <c r="A37" s="10"/>
      <c r="B37" s="2" t="s">
        <v>16</v>
      </c>
      <c r="C37" s="6">
        <v>63</v>
      </c>
      <c r="D37" s="6"/>
      <c r="E37" s="6">
        <v>63</v>
      </c>
      <c r="F37" s="6">
        <v>5.25</v>
      </c>
      <c r="G37" s="6">
        <v>9.4499999999999993</v>
      </c>
      <c r="H37" s="6"/>
      <c r="I37" s="6"/>
      <c r="J37" s="6">
        <v>2.63</v>
      </c>
      <c r="K37" s="6">
        <v>4.7300000000000004</v>
      </c>
      <c r="L37" s="6"/>
      <c r="M37" s="6"/>
      <c r="N37" s="6"/>
      <c r="O37" s="6"/>
      <c r="P37" s="6"/>
      <c r="Q37" s="6"/>
    </row>
    <row r="38" spans="1:17" s="3" customFormat="1" ht="24" x14ac:dyDescent="0.55000000000000004">
      <c r="A38" s="10" t="s">
        <v>24</v>
      </c>
      <c r="B38" s="4"/>
      <c r="C38" s="15">
        <v>3504</v>
      </c>
      <c r="D38" s="15">
        <v>3754</v>
      </c>
      <c r="E38" s="15">
        <v>7258</v>
      </c>
      <c r="F38" s="5"/>
      <c r="G38" s="5">
        <v>194.68</v>
      </c>
      <c r="H38" s="5"/>
      <c r="I38" s="5">
        <v>208.57</v>
      </c>
      <c r="J38" s="5"/>
      <c r="K38" s="5">
        <v>201.59</v>
      </c>
      <c r="L38" s="5">
        <v>42</v>
      </c>
      <c r="M38" s="5">
        <v>4.6399999999999997</v>
      </c>
      <c r="N38" s="5">
        <v>4.97</v>
      </c>
      <c r="O38" s="5">
        <v>4.8</v>
      </c>
      <c r="P38" s="5">
        <v>20</v>
      </c>
      <c r="Q38" s="16">
        <v>5.5555555555555552E-2</v>
      </c>
    </row>
    <row r="39" spans="1:17" ht="24" x14ac:dyDescent="0.55000000000000004">
      <c r="A39" s="10"/>
      <c r="B39" s="2" t="s">
        <v>15</v>
      </c>
      <c r="C39" s="8">
        <v>3504</v>
      </c>
      <c r="D39" s="8">
        <v>3754</v>
      </c>
      <c r="E39" s="8">
        <v>7258</v>
      </c>
      <c r="F39" s="6">
        <v>194.68</v>
      </c>
      <c r="G39" s="6">
        <v>194.68</v>
      </c>
      <c r="H39" s="6">
        <v>208.57</v>
      </c>
      <c r="I39" s="6">
        <v>208.57</v>
      </c>
      <c r="J39" s="6">
        <v>201.59</v>
      </c>
      <c r="K39" s="6">
        <v>201.59</v>
      </c>
      <c r="L39" s="6"/>
      <c r="M39" s="6"/>
      <c r="N39" s="6"/>
      <c r="O39" s="6"/>
      <c r="P39" s="6"/>
      <c r="Q39" s="6"/>
    </row>
    <row r="40" spans="1:17" s="23" customFormat="1" ht="24" x14ac:dyDescent="0.55000000000000004">
      <c r="A40" s="14" t="s">
        <v>27</v>
      </c>
      <c r="B40" s="20"/>
      <c r="C40" s="37">
        <f>+C41+C43+C45</f>
        <v>4358</v>
      </c>
      <c r="D40" s="37">
        <f t="shared" ref="D40:K40" si="10">+D41+D43+D45</f>
        <v>3950</v>
      </c>
      <c r="E40" s="37">
        <f t="shared" si="10"/>
        <v>8308</v>
      </c>
      <c r="F40" s="37"/>
      <c r="G40" s="22">
        <f>+G41+G43+G45</f>
        <v>242.17000000000002</v>
      </c>
      <c r="H40" s="22"/>
      <c r="I40" s="22">
        <f t="shared" si="10"/>
        <v>219.47</v>
      </c>
      <c r="J40" s="22"/>
      <c r="K40" s="22">
        <f t="shared" si="10"/>
        <v>230.7</v>
      </c>
      <c r="L40" s="21">
        <v>30</v>
      </c>
      <c r="M40" s="21"/>
      <c r="N40" s="21"/>
      <c r="O40" s="21"/>
      <c r="P40" s="21"/>
      <c r="Q40" s="21"/>
    </row>
    <row r="41" spans="1:17" s="3" customFormat="1" ht="24" x14ac:dyDescent="0.55000000000000004">
      <c r="A41" s="10" t="s">
        <v>19</v>
      </c>
      <c r="B41" s="4"/>
      <c r="C41" s="5">
        <v>386</v>
      </c>
      <c r="D41" s="5">
        <v>279</v>
      </c>
      <c r="E41" s="5">
        <v>665</v>
      </c>
      <c r="F41" s="5"/>
      <c r="G41" s="5">
        <v>21.46</v>
      </c>
      <c r="H41" s="5"/>
      <c r="I41" s="5">
        <v>15.5</v>
      </c>
      <c r="J41" s="5"/>
      <c r="K41" s="5">
        <v>18.47</v>
      </c>
      <c r="L41" s="5"/>
      <c r="M41" s="5"/>
      <c r="N41" s="5"/>
      <c r="O41" s="5"/>
      <c r="P41" s="5">
        <v>20</v>
      </c>
      <c r="Q41" s="16">
        <v>5.5555555555555552E-2</v>
      </c>
    </row>
    <row r="42" spans="1:17" ht="24" x14ac:dyDescent="0.55000000000000004">
      <c r="A42" s="10"/>
      <c r="B42" s="2" t="s">
        <v>15</v>
      </c>
      <c r="C42" s="6">
        <v>386</v>
      </c>
      <c r="D42" s="6">
        <v>279</v>
      </c>
      <c r="E42" s="6">
        <v>665</v>
      </c>
      <c r="F42" s="6">
        <v>21.46</v>
      </c>
      <c r="G42" s="6">
        <v>21.46</v>
      </c>
      <c r="H42" s="6">
        <v>15.5</v>
      </c>
      <c r="I42" s="6">
        <v>15.5</v>
      </c>
      <c r="J42" s="6">
        <v>18.47</v>
      </c>
      <c r="K42" s="6">
        <v>18.47</v>
      </c>
      <c r="L42" s="6"/>
      <c r="M42" s="6"/>
      <c r="N42" s="6"/>
      <c r="O42" s="6"/>
      <c r="P42" s="6"/>
      <c r="Q42" s="6"/>
    </row>
    <row r="43" spans="1:17" s="3" customFormat="1" ht="24" x14ac:dyDescent="0.55000000000000004">
      <c r="A43" s="10" t="s">
        <v>21</v>
      </c>
      <c r="B43" s="4"/>
      <c r="C43" s="15">
        <v>2982</v>
      </c>
      <c r="D43" s="15">
        <v>2369</v>
      </c>
      <c r="E43" s="15">
        <v>5351</v>
      </c>
      <c r="F43" s="5"/>
      <c r="G43" s="5">
        <v>165.71</v>
      </c>
      <c r="H43" s="5"/>
      <c r="I43" s="5">
        <v>131.62</v>
      </c>
      <c r="J43" s="5"/>
      <c r="K43" s="5">
        <v>148.6</v>
      </c>
      <c r="L43" s="5">
        <v>18</v>
      </c>
      <c r="M43" s="5">
        <v>9.2100000000000009</v>
      </c>
      <c r="N43" s="5">
        <v>7.31</v>
      </c>
      <c r="O43" s="5">
        <v>8.26</v>
      </c>
      <c r="P43" s="5">
        <v>25</v>
      </c>
      <c r="Q43" s="16">
        <v>5.9027777777777776E-2</v>
      </c>
    </row>
    <row r="44" spans="1:17" ht="24" x14ac:dyDescent="0.55000000000000004">
      <c r="A44" s="10"/>
      <c r="B44" s="2" t="s">
        <v>15</v>
      </c>
      <c r="C44" s="8">
        <v>2982</v>
      </c>
      <c r="D44" s="8">
        <v>2369</v>
      </c>
      <c r="E44" s="8">
        <v>5351</v>
      </c>
      <c r="F44" s="6">
        <v>165.71</v>
      </c>
      <c r="G44" s="6">
        <v>165.71</v>
      </c>
      <c r="H44" s="6">
        <v>131.62</v>
      </c>
      <c r="I44" s="6">
        <v>131.62</v>
      </c>
      <c r="J44" s="6">
        <v>148.6</v>
      </c>
      <c r="K44" s="6">
        <v>148.6</v>
      </c>
      <c r="L44" s="6"/>
      <c r="M44" s="6"/>
      <c r="N44" s="6"/>
      <c r="O44" s="6"/>
      <c r="P44" s="6"/>
      <c r="Q44" s="6"/>
    </row>
    <row r="45" spans="1:17" s="3" customFormat="1" ht="24" x14ac:dyDescent="0.55000000000000004">
      <c r="A45" s="10" t="s">
        <v>24</v>
      </c>
      <c r="B45" s="4"/>
      <c r="C45" s="5">
        <v>990</v>
      </c>
      <c r="D45" s="15">
        <v>1302</v>
      </c>
      <c r="E45" s="15">
        <v>2292</v>
      </c>
      <c r="F45" s="5"/>
      <c r="G45" s="5">
        <v>55</v>
      </c>
      <c r="H45" s="5"/>
      <c r="I45" s="5">
        <v>72.349999999999994</v>
      </c>
      <c r="J45" s="5"/>
      <c r="K45" s="5">
        <v>63.63</v>
      </c>
      <c r="L45" s="5">
        <v>12</v>
      </c>
      <c r="M45" s="5">
        <v>4.58</v>
      </c>
      <c r="N45" s="5">
        <v>6.03</v>
      </c>
      <c r="O45" s="5">
        <v>5.3</v>
      </c>
      <c r="P45" s="5">
        <v>20</v>
      </c>
      <c r="Q45" s="16">
        <v>5.5555555555555552E-2</v>
      </c>
    </row>
    <row r="46" spans="1:17" ht="24" x14ac:dyDescent="0.55000000000000004">
      <c r="A46" s="10"/>
      <c r="B46" s="2" t="s">
        <v>15</v>
      </c>
      <c r="C46" s="6">
        <v>990</v>
      </c>
      <c r="D46" s="8">
        <v>1302</v>
      </c>
      <c r="E46" s="8">
        <v>2292</v>
      </c>
      <c r="F46" s="6">
        <v>55</v>
      </c>
      <c r="G46" s="6">
        <v>55</v>
      </c>
      <c r="H46" s="6">
        <v>72.349999999999994</v>
      </c>
      <c r="I46" s="6">
        <v>72.349999999999994</v>
      </c>
      <c r="J46" s="6">
        <v>63.63</v>
      </c>
      <c r="K46" s="6">
        <v>63.63</v>
      </c>
      <c r="L46" s="6"/>
      <c r="M46" s="6"/>
      <c r="N46" s="6"/>
      <c r="O46" s="6"/>
      <c r="P46" s="6"/>
      <c r="Q46" s="6"/>
    </row>
    <row r="47" spans="1:17" s="23" customFormat="1" ht="24" x14ac:dyDescent="0.55000000000000004">
      <c r="A47" s="14" t="s">
        <v>28</v>
      </c>
      <c r="B47" s="20"/>
      <c r="C47" s="21">
        <f>+C48+C51</f>
        <v>937</v>
      </c>
      <c r="D47" s="21">
        <f t="shared" ref="D47:K47" si="11">+D48+D51</f>
        <v>818</v>
      </c>
      <c r="E47" s="21">
        <f t="shared" si="11"/>
        <v>1755</v>
      </c>
      <c r="F47" s="21"/>
      <c r="G47" s="36">
        <f t="shared" si="11"/>
        <v>145.16</v>
      </c>
      <c r="H47" s="36"/>
      <c r="I47" s="36">
        <f t="shared" si="11"/>
        <v>131.82</v>
      </c>
      <c r="J47" s="36"/>
      <c r="K47" s="36">
        <f t="shared" si="11"/>
        <v>138.63999999999999</v>
      </c>
      <c r="L47" s="21">
        <v>11.5</v>
      </c>
      <c r="M47" s="21"/>
      <c r="N47" s="21"/>
      <c r="O47" s="21"/>
      <c r="P47" s="21"/>
      <c r="Q47" s="21"/>
    </row>
    <row r="48" spans="1:17" s="3" customFormat="1" ht="24" x14ac:dyDescent="0.55000000000000004">
      <c r="A48" s="10" t="s">
        <v>19</v>
      </c>
      <c r="B48" s="4"/>
      <c r="C48" s="5">
        <v>279</v>
      </c>
      <c r="D48" s="5">
        <v>249</v>
      </c>
      <c r="E48" s="5">
        <v>528</v>
      </c>
      <c r="F48" s="5"/>
      <c r="G48" s="5">
        <v>46.48</v>
      </c>
      <c r="H48" s="5"/>
      <c r="I48" s="5">
        <v>46.48</v>
      </c>
      <c r="J48" s="5"/>
      <c r="K48" s="5">
        <v>46.48</v>
      </c>
      <c r="L48" s="5">
        <v>4</v>
      </c>
      <c r="M48" s="5">
        <v>11.62</v>
      </c>
      <c r="N48" s="5">
        <v>11.62</v>
      </c>
      <c r="O48" s="5">
        <v>11.62</v>
      </c>
      <c r="P48" s="5">
        <v>20</v>
      </c>
      <c r="Q48" s="16">
        <v>5.5555555555555552E-2</v>
      </c>
    </row>
    <row r="49" spans="1:17" ht="24" x14ac:dyDescent="0.55000000000000004">
      <c r="A49" s="10"/>
      <c r="B49" s="2" t="s">
        <v>16</v>
      </c>
      <c r="C49" s="6">
        <v>136</v>
      </c>
      <c r="D49" s="6">
        <v>128</v>
      </c>
      <c r="E49" s="6">
        <v>264</v>
      </c>
      <c r="F49" s="6">
        <v>11.33</v>
      </c>
      <c r="G49" s="6">
        <v>22.66</v>
      </c>
      <c r="H49" s="6">
        <v>10.67</v>
      </c>
      <c r="I49" s="6">
        <v>22.66</v>
      </c>
      <c r="J49" s="6">
        <v>11.01</v>
      </c>
      <c r="K49" s="6">
        <v>22.66</v>
      </c>
      <c r="L49" s="6"/>
      <c r="M49" s="6"/>
      <c r="N49" s="6"/>
      <c r="O49" s="6"/>
      <c r="P49" s="6"/>
      <c r="Q49" s="6"/>
    </row>
    <row r="50" spans="1:17" ht="24" x14ac:dyDescent="0.55000000000000004">
      <c r="A50" s="10"/>
      <c r="B50" s="2" t="s">
        <v>17</v>
      </c>
      <c r="C50" s="6">
        <v>143</v>
      </c>
      <c r="D50" s="6">
        <v>121</v>
      </c>
      <c r="E50" s="6">
        <v>264</v>
      </c>
      <c r="F50" s="6">
        <v>11.91</v>
      </c>
      <c r="G50" s="6">
        <v>23.82</v>
      </c>
      <c r="H50" s="6">
        <v>10.08</v>
      </c>
      <c r="I50" s="6">
        <v>23.82</v>
      </c>
      <c r="J50" s="6">
        <v>11</v>
      </c>
      <c r="K50" s="6">
        <v>23.82</v>
      </c>
      <c r="L50" s="6"/>
      <c r="M50" s="6"/>
      <c r="N50" s="6"/>
      <c r="O50" s="6"/>
      <c r="P50" s="6"/>
      <c r="Q50" s="6"/>
    </row>
    <row r="51" spans="1:17" s="3" customFormat="1" ht="24" x14ac:dyDescent="0.55000000000000004">
      <c r="A51" s="10" t="s">
        <v>21</v>
      </c>
      <c r="B51" s="4"/>
      <c r="C51" s="5">
        <v>658</v>
      </c>
      <c r="D51" s="5">
        <v>569</v>
      </c>
      <c r="E51" s="15">
        <v>1227</v>
      </c>
      <c r="F51" s="5"/>
      <c r="G51" s="5">
        <v>98.68</v>
      </c>
      <c r="H51" s="5"/>
      <c r="I51" s="5">
        <v>85.34</v>
      </c>
      <c r="J51" s="5"/>
      <c r="K51" s="5">
        <v>92.16</v>
      </c>
      <c r="L51" s="5">
        <v>7.5</v>
      </c>
      <c r="M51" s="5">
        <v>13.16</v>
      </c>
      <c r="N51" s="5">
        <v>11.38</v>
      </c>
      <c r="O51" s="5">
        <v>12.29</v>
      </c>
      <c r="P51" s="5">
        <v>25</v>
      </c>
      <c r="Q51" s="16">
        <v>5.9027777777777776E-2</v>
      </c>
    </row>
    <row r="52" spans="1:17" ht="24" x14ac:dyDescent="0.55000000000000004">
      <c r="A52" s="10"/>
      <c r="B52" s="2" t="s">
        <v>16</v>
      </c>
      <c r="C52" s="6">
        <v>120</v>
      </c>
      <c r="D52" s="6">
        <v>135</v>
      </c>
      <c r="E52" s="6">
        <v>255</v>
      </c>
      <c r="F52" s="6">
        <v>10</v>
      </c>
      <c r="G52" s="6">
        <v>18</v>
      </c>
      <c r="H52" s="6">
        <v>11.25</v>
      </c>
      <c r="I52" s="6">
        <v>20.25</v>
      </c>
      <c r="J52" s="6">
        <v>10.67</v>
      </c>
      <c r="K52" s="6">
        <v>19.21</v>
      </c>
      <c r="L52" s="6"/>
      <c r="M52" s="6"/>
      <c r="N52" s="6"/>
      <c r="O52" s="6"/>
      <c r="P52" s="6"/>
      <c r="Q52" s="6"/>
    </row>
    <row r="53" spans="1:17" ht="24" x14ac:dyDescent="0.55000000000000004">
      <c r="A53" s="10"/>
      <c r="B53" s="2" t="s">
        <v>17</v>
      </c>
      <c r="C53" s="6">
        <v>538</v>
      </c>
      <c r="D53" s="6">
        <v>434</v>
      </c>
      <c r="E53" s="6">
        <v>972</v>
      </c>
      <c r="F53" s="6">
        <v>44.82</v>
      </c>
      <c r="G53" s="6">
        <v>80.680000000000007</v>
      </c>
      <c r="H53" s="6">
        <v>36.159999999999997</v>
      </c>
      <c r="I53" s="6">
        <v>65.09</v>
      </c>
      <c r="J53" s="6">
        <v>40.53</v>
      </c>
      <c r="K53" s="6">
        <v>72.95</v>
      </c>
      <c r="L53" s="6"/>
      <c r="M53" s="6"/>
      <c r="N53" s="6"/>
      <c r="O53" s="6"/>
      <c r="P53" s="6"/>
      <c r="Q53" s="6"/>
    </row>
    <row r="54" spans="1:17" s="23" customFormat="1" ht="24" x14ac:dyDescent="0.55000000000000004">
      <c r="A54" s="14" t="s">
        <v>29</v>
      </c>
      <c r="B54" s="20"/>
      <c r="C54" s="37">
        <f>SUM(C55)</f>
        <v>17987</v>
      </c>
      <c r="D54" s="37">
        <f t="shared" ref="D54:K54" si="12">SUM(D55)</f>
        <v>16403</v>
      </c>
      <c r="E54" s="37">
        <f t="shared" si="12"/>
        <v>34390</v>
      </c>
      <c r="F54" s="37"/>
      <c r="G54" s="22">
        <f t="shared" si="12"/>
        <v>1075.98</v>
      </c>
      <c r="H54" s="22"/>
      <c r="I54" s="22">
        <f t="shared" si="12"/>
        <v>994.39</v>
      </c>
      <c r="J54" s="22"/>
      <c r="K54" s="22">
        <f t="shared" si="12"/>
        <v>1035.22</v>
      </c>
      <c r="L54" s="21">
        <v>22</v>
      </c>
      <c r="M54" s="21"/>
      <c r="N54" s="21"/>
      <c r="O54" s="21"/>
      <c r="P54" s="21"/>
      <c r="Q54" s="21"/>
    </row>
    <row r="55" spans="1:17" s="3" customFormat="1" ht="24" x14ac:dyDescent="0.55000000000000004">
      <c r="A55" s="10" t="s">
        <v>21</v>
      </c>
      <c r="B55" s="4"/>
      <c r="C55" s="15">
        <v>17987</v>
      </c>
      <c r="D55" s="15">
        <v>16403</v>
      </c>
      <c r="E55" s="15">
        <v>34390</v>
      </c>
      <c r="F55" s="5"/>
      <c r="G55" s="13">
        <v>1075.98</v>
      </c>
      <c r="H55" s="5"/>
      <c r="I55" s="5">
        <v>994.39</v>
      </c>
      <c r="J55" s="5"/>
      <c r="K55" s="13">
        <v>1035.22</v>
      </c>
      <c r="L55" s="5">
        <v>22</v>
      </c>
      <c r="M55" s="5">
        <v>48.91</v>
      </c>
      <c r="N55" s="5">
        <v>45.2</v>
      </c>
      <c r="O55" s="5">
        <v>47.06</v>
      </c>
      <c r="P55" s="5">
        <v>25</v>
      </c>
      <c r="Q55" s="16">
        <v>5.9027777777777776E-2</v>
      </c>
    </row>
    <row r="56" spans="1:17" ht="24" x14ac:dyDescent="0.55000000000000004">
      <c r="A56" s="10"/>
      <c r="B56" s="2" t="s">
        <v>15</v>
      </c>
      <c r="C56" s="8">
        <v>17175</v>
      </c>
      <c r="D56" s="8">
        <v>15523</v>
      </c>
      <c r="E56" s="8">
        <v>32698</v>
      </c>
      <c r="F56" s="6">
        <v>954.19</v>
      </c>
      <c r="G56" s="6">
        <v>954.19</v>
      </c>
      <c r="H56" s="6">
        <v>862.4</v>
      </c>
      <c r="I56" s="6">
        <v>862.4</v>
      </c>
      <c r="J56" s="6">
        <v>908.25</v>
      </c>
      <c r="K56" s="6">
        <v>908.25</v>
      </c>
      <c r="L56" s="6"/>
      <c r="M56" s="6"/>
      <c r="N56" s="6"/>
      <c r="O56" s="6"/>
      <c r="P56" s="6"/>
      <c r="Q56" s="6"/>
    </row>
    <row r="57" spans="1:17" ht="24" x14ac:dyDescent="0.55000000000000004">
      <c r="A57" s="10"/>
      <c r="B57" s="2" t="s">
        <v>16</v>
      </c>
      <c r="C57" s="6">
        <v>461</v>
      </c>
      <c r="D57" s="6">
        <v>553</v>
      </c>
      <c r="E57" s="8">
        <v>1014</v>
      </c>
      <c r="F57" s="6">
        <v>38.409999999999997</v>
      </c>
      <c r="G57" s="6">
        <v>69.14</v>
      </c>
      <c r="H57" s="6">
        <v>46.08</v>
      </c>
      <c r="I57" s="6">
        <v>82.94</v>
      </c>
      <c r="J57" s="6">
        <v>42.28</v>
      </c>
      <c r="K57" s="6">
        <v>76.099999999999994</v>
      </c>
      <c r="L57" s="6"/>
      <c r="M57" s="6"/>
      <c r="N57" s="6"/>
      <c r="O57" s="6"/>
      <c r="P57" s="6"/>
      <c r="Q57" s="6"/>
    </row>
    <row r="58" spans="1:17" ht="24" x14ac:dyDescent="0.55000000000000004">
      <c r="A58" s="10"/>
      <c r="B58" s="2" t="s">
        <v>17</v>
      </c>
      <c r="C58" s="6">
        <v>351</v>
      </c>
      <c r="D58" s="6">
        <v>327</v>
      </c>
      <c r="E58" s="6">
        <v>678</v>
      </c>
      <c r="F58" s="6">
        <v>29.25</v>
      </c>
      <c r="G58" s="6">
        <v>52.65</v>
      </c>
      <c r="H58" s="6">
        <v>27.25</v>
      </c>
      <c r="I58" s="6">
        <v>49.05</v>
      </c>
      <c r="J58" s="6">
        <v>28.26</v>
      </c>
      <c r="K58" s="6">
        <v>50.87</v>
      </c>
      <c r="L58" s="6"/>
      <c r="M58" s="6"/>
      <c r="N58" s="6"/>
      <c r="O58" s="6"/>
      <c r="P58" s="6"/>
      <c r="Q58" s="6"/>
    </row>
    <row r="59" spans="1:17" s="23" customFormat="1" ht="24" x14ac:dyDescent="0.55000000000000004">
      <c r="A59" s="14" t="s">
        <v>30</v>
      </c>
      <c r="B59" s="20"/>
      <c r="C59" s="37">
        <f>SUM(C60)</f>
        <v>8536</v>
      </c>
      <c r="D59" s="37">
        <f t="shared" ref="D59:K59" si="13">SUM(D60)</f>
        <v>8381</v>
      </c>
      <c r="E59" s="37">
        <f t="shared" si="13"/>
        <v>16917</v>
      </c>
      <c r="F59" s="37"/>
      <c r="G59" s="22">
        <f t="shared" si="13"/>
        <v>560.65</v>
      </c>
      <c r="H59" s="22"/>
      <c r="I59" s="22">
        <f t="shared" si="13"/>
        <v>525.27</v>
      </c>
      <c r="J59" s="22"/>
      <c r="K59" s="22">
        <f t="shared" si="13"/>
        <v>543.08000000000004</v>
      </c>
      <c r="L59" s="21">
        <v>23</v>
      </c>
      <c r="M59" s="21"/>
      <c r="N59" s="21"/>
      <c r="O59" s="21"/>
      <c r="P59" s="21"/>
      <c r="Q59" s="21"/>
    </row>
    <row r="60" spans="1:17" s="3" customFormat="1" ht="24" x14ac:dyDescent="0.55000000000000004">
      <c r="A60" s="10" t="s">
        <v>24</v>
      </c>
      <c r="B60" s="4"/>
      <c r="C60" s="15">
        <v>8536</v>
      </c>
      <c r="D60" s="15">
        <v>8381</v>
      </c>
      <c r="E60" s="15">
        <v>16917</v>
      </c>
      <c r="F60" s="5"/>
      <c r="G60" s="5">
        <v>560.65</v>
      </c>
      <c r="H60" s="5"/>
      <c r="I60" s="5">
        <v>525.27</v>
      </c>
      <c r="J60" s="5"/>
      <c r="K60" s="5">
        <v>543.08000000000004</v>
      </c>
      <c r="L60" s="5">
        <v>23</v>
      </c>
      <c r="M60" s="5">
        <v>24.38</v>
      </c>
      <c r="N60" s="5">
        <v>22.84</v>
      </c>
      <c r="O60" s="5">
        <v>23.61</v>
      </c>
      <c r="P60" s="5">
        <v>20</v>
      </c>
      <c r="Q60" s="16">
        <v>5.5555555555555552E-2</v>
      </c>
    </row>
    <row r="61" spans="1:17" ht="24" x14ac:dyDescent="0.55000000000000004">
      <c r="A61" s="10"/>
      <c r="B61" s="2" t="s">
        <v>15</v>
      </c>
      <c r="C61" s="8">
        <v>7758</v>
      </c>
      <c r="D61" s="8">
        <v>7844</v>
      </c>
      <c r="E61" s="8">
        <v>15602</v>
      </c>
      <c r="F61" s="6">
        <v>430.99</v>
      </c>
      <c r="G61" s="6">
        <v>430.99</v>
      </c>
      <c r="H61" s="6">
        <v>435.79</v>
      </c>
      <c r="I61" s="6">
        <v>435.79</v>
      </c>
      <c r="J61" s="6">
        <v>433.36</v>
      </c>
      <c r="K61" s="6">
        <v>433.36</v>
      </c>
      <c r="L61" s="6"/>
      <c r="M61" s="6"/>
      <c r="N61" s="6"/>
      <c r="O61" s="6"/>
      <c r="P61" s="6"/>
      <c r="Q61" s="6"/>
    </row>
    <row r="62" spans="1:17" ht="24" x14ac:dyDescent="0.55000000000000004">
      <c r="A62" s="10"/>
      <c r="B62" s="2" t="s">
        <v>16</v>
      </c>
      <c r="C62" s="6">
        <v>631</v>
      </c>
      <c r="D62" s="6">
        <v>416</v>
      </c>
      <c r="E62" s="8">
        <v>1047</v>
      </c>
      <c r="F62" s="6">
        <v>52.58</v>
      </c>
      <c r="G62" s="6">
        <v>105.16</v>
      </c>
      <c r="H62" s="6">
        <v>34.659999999999997</v>
      </c>
      <c r="I62" s="6">
        <v>69.319999999999993</v>
      </c>
      <c r="J62" s="6">
        <v>43.68</v>
      </c>
      <c r="K62" s="6">
        <v>87.36</v>
      </c>
      <c r="L62" s="6"/>
      <c r="M62" s="6"/>
      <c r="N62" s="6"/>
      <c r="O62" s="6"/>
      <c r="P62" s="6"/>
      <c r="Q62" s="6"/>
    </row>
    <row r="63" spans="1:17" ht="24" x14ac:dyDescent="0.55000000000000004">
      <c r="A63" s="10"/>
      <c r="B63" s="2" t="s">
        <v>17</v>
      </c>
      <c r="C63" s="6">
        <v>147</v>
      </c>
      <c r="D63" s="6">
        <v>121</v>
      </c>
      <c r="E63" s="6">
        <v>268</v>
      </c>
      <c r="F63" s="6">
        <v>12.25</v>
      </c>
      <c r="G63" s="6">
        <v>24.5</v>
      </c>
      <c r="H63" s="6">
        <v>10.08</v>
      </c>
      <c r="I63" s="6">
        <v>20.16</v>
      </c>
      <c r="J63" s="6">
        <v>11.18</v>
      </c>
      <c r="K63" s="6">
        <v>22.36</v>
      </c>
      <c r="L63" s="6"/>
      <c r="M63" s="6"/>
      <c r="N63" s="6"/>
      <c r="O63" s="6"/>
      <c r="P63" s="6"/>
      <c r="Q63" s="6"/>
    </row>
    <row r="64" spans="1:17" s="19" customFormat="1" ht="24" x14ac:dyDescent="0.55000000000000004">
      <c r="A64" s="14" t="s">
        <v>31</v>
      </c>
      <c r="B64" s="17"/>
      <c r="C64" s="38">
        <f>SUM(C65)</f>
        <v>43776</v>
      </c>
      <c r="D64" s="38">
        <f t="shared" ref="D64:K64" si="14">SUM(D65)</f>
        <v>38123</v>
      </c>
      <c r="E64" s="38">
        <f t="shared" si="14"/>
        <v>81899</v>
      </c>
      <c r="F64" s="38"/>
      <c r="G64" s="79">
        <f t="shared" si="14"/>
        <v>2464.62</v>
      </c>
      <c r="H64" s="79"/>
      <c r="I64" s="79">
        <f t="shared" si="14"/>
        <v>2142.3200000000002</v>
      </c>
      <c r="J64" s="79"/>
      <c r="K64" s="79">
        <f t="shared" si="14"/>
        <v>2303.5700000000002</v>
      </c>
      <c r="L64" s="39">
        <v>113</v>
      </c>
      <c r="M64" s="18"/>
      <c r="N64" s="18"/>
      <c r="O64" s="18"/>
      <c r="P64" s="18"/>
      <c r="Q64" s="18"/>
    </row>
    <row r="65" spans="1:17" s="3" customFormat="1" ht="24" x14ac:dyDescent="0.55000000000000004">
      <c r="A65" s="10" t="s">
        <v>24</v>
      </c>
      <c r="B65" s="4"/>
      <c r="C65" s="15">
        <v>43776</v>
      </c>
      <c r="D65" s="15">
        <v>38123</v>
      </c>
      <c r="E65" s="15">
        <v>81899</v>
      </c>
      <c r="F65" s="5"/>
      <c r="G65" s="13">
        <v>2464.62</v>
      </c>
      <c r="H65" s="5"/>
      <c r="I65" s="13">
        <v>2142.3200000000002</v>
      </c>
      <c r="J65" s="5"/>
      <c r="K65" s="13">
        <v>2303.5700000000002</v>
      </c>
      <c r="L65" s="5">
        <v>113</v>
      </c>
      <c r="M65" s="5">
        <v>21.81</v>
      </c>
      <c r="N65" s="5">
        <v>18.96</v>
      </c>
      <c r="O65" s="5">
        <v>20.39</v>
      </c>
      <c r="P65" s="5">
        <v>20</v>
      </c>
      <c r="Q65" s="16">
        <v>5.5555555555555552E-2</v>
      </c>
    </row>
    <row r="66" spans="1:17" ht="24" x14ac:dyDescent="0.55000000000000004">
      <c r="A66" s="10"/>
      <c r="B66" s="2" t="s">
        <v>15</v>
      </c>
      <c r="C66" s="8">
        <v>43482</v>
      </c>
      <c r="D66" s="8">
        <v>37903</v>
      </c>
      <c r="E66" s="8">
        <v>81385</v>
      </c>
      <c r="F66" s="7">
        <v>2415.64</v>
      </c>
      <c r="G66" s="7">
        <v>2415.64</v>
      </c>
      <c r="H66" s="7">
        <v>2105.6799999999998</v>
      </c>
      <c r="I66" s="7">
        <v>2105.6799999999998</v>
      </c>
      <c r="J66" s="7">
        <v>2260.69</v>
      </c>
      <c r="K66" s="7">
        <v>2260.69</v>
      </c>
      <c r="L66" s="6"/>
      <c r="M66" s="6"/>
      <c r="N66" s="6"/>
      <c r="O66" s="6"/>
      <c r="P66" s="6"/>
      <c r="Q66" s="6"/>
    </row>
    <row r="67" spans="1:17" ht="24" x14ac:dyDescent="0.55000000000000004">
      <c r="A67" s="10"/>
      <c r="B67" s="2" t="s">
        <v>16</v>
      </c>
      <c r="C67" s="6">
        <v>213</v>
      </c>
      <c r="D67" s="6">
        <v>157</v>
      </c>
      <c r="E67" s="6">
        <v>370</v>
      </c>
      <c r="F67" s="6">
        <v>17.75</v>
      </c>
      <c r="G67" s="6">
        <v>35.5</v>
      </c>
      <c r="H67" s="6">
        <v>13.08</v>
      </c>
      <c r="I67" s="6">
        <v>26.16</v>
      </c>
      <c r="J67" s="6">
        <v>15.45</v>
      </c>
      <c r="K67" s="6">
        <v>30.9</v>
      </c>
      <c r="L67" s="6"/>
      <c r="M67" s="6"/>
      <c r="N67" s="6"/>
      <c r="O67" s="6"/>
      <c r="P67" s="6"/>
      <c r="Q67" s="6"/>
    </row>
    <row r="68" spans="1:17" ht="24" x14ac:dyDescent="0.55000000000000004">
      <c r="A68" s="10"/>
      <c r="B68" s="2" t="s">
        <v>17</v>
      </c>
      <c r="C68" s="6">
        <v>81</v>
      </c>
      <c r="D68" s="6">
        <v>63</v>
      </c>
      <c r="E68" s="6">
        <v>144</v>
      </c>
      <c r="F68" s="6">
        <v>6.74</v>
      </c>
      <c r="G68" s="6">
        <v>13.48</v>
      </c>
      <c r="H68" s="6">
        <v>5.24</v>
      </c>
      <c r="I68" s="6">
        <v>10.48</v>
      </c>
      <c r="J68" s="6">
        <v>5.99</v>
      </c>
      <c r="K68" s="6">
        <v>11.98</v>
      </c>
      <c r="L68" s="6"/>
      <c r="M68" s="6"/>
      <c r="N68" s="6"/>
      <c r="O68" s="6"/>
      <c r="P68" s="6"/>
      <c r="Q68" s="6"/>
    </row>
    <row r="69" spans="1:17" s="23" customFormat="1" ht="24" x14ac:dyDescent="0.55000000000000004">
      <c r="A69" s="14" t="s">
        <v>32</v>
      </c>
      <c r="B69" s="20"/>
      <c r="C69" s="37">
        <f>+C70</f>
        <v>12460</v>
      </c>
      <c r="D69" s="37">
        <f t="shared" ref="D69:K69" si="15">+D70</f>
        <v>10722</v>
      </c>
      <c r="E69" s="37">
        <f t="shared" si="15"/>
        <v>23182</v>
      </c>
      <c r="F69" s="37"/>
      <c r="G69" s="22">
        <f t="shared" si="15"/>
        <v>721.78</v>
      </c>
      <c r="H69" s="22"/>
      <c r="I69" s="22">
        <f t="shared" si="15"/>
        <v>621.14</v>
      </c>
      <c r="J69" s="22"/>
      <c r="K69" s="22">
        <f t="shared" si="15"/>
        <v>671.45</v>
      </c>
      <c r="L69" s="21">
        <v>34</v>
      </c>
      <c r="M69" s="21"/>
      <c r="N69" s="21"/>
      <c r="O69" s="21"/>
      <c r="P69" s="21"/>
      <c r="Q69" s="21"/>
    </row>
    <row r="70" spans="1:17" s="3" customFormat="1" ht="24" x14ac:dyDescent="0.55000000000000004">
      <c r="A70" s="10" t="s">
        <v>24</v>
      </c>
      <c r="B70" s="4"/>
      <c r="C70" s="15">
        <v>12460</v>
      </c>
      <c r="D70" s="15">
        <v>10722</v>
      </c>
      <c r="E70" s="15">
        <v>23182</v>
      </c>
      <c r="F70" s="5"/>
      <c r="G70" s="5">
        <v>721.78</v>
      </c>
      <c r="H70" s="5"/>
      <c r="I70" s="5">
        <v>621.14</v>
      </c>
      <c r="J70" s="5"/>
      <c r="K70" s="5">
        <v>671.45</v>
      </c>
      <c r="L70" s="5">
        <v>34</v>
      </c>
      <c r="M70" s="5">
        <v>21.23</v>
      </c>
      <c r="N70" s="5">
        <v>18.27</v>
      </c>
      <c r="O70" s="5">
        <v>19.75</v>
      </c>
      <c r="P70" s="5">
        <v>20</v>
      </c>
      <c r="Q70" s="16">
        <v>5.5555555555555552E-2</v>
      </c>
    </row>
    <row r="71" spans="1:17" ht="24" x14ac:dyDescent="0.55000000000000004">
      <c r="A71" s="10"/>
      <c r="B71" s="2" t="s">
        <v>15</v>
      </c>
      <c r="C71" s="8">
        <v>12194</v>
      </c>
      <c r="D71" s="8">
        <v>10493</v>
      </c>
      <c r="E71" s="8">
        <v>22687</v>
      </c>
      <c r="F71" s="6">
        <v>677.46</v>
      </c>
      <c r="G71" s="6">
        <v>677.46</v>
      </c>
      <c r="H71" s="6">
        <v>582.98</v>
      </c>
      <c r="I71" s="6">
        <v>582.98</v>
      </c>
      <c r="J71" s="6">
        <v>630.19000000000005</v>
      </c>
      <c r="K71" s="6">
        <v>630.19000000000005</v>
      </c>
      <c r="L71" s="6"/>
      <c r="M71" s="6"/>
      <c r="N71" s="6"/>
      <c r="O71" s="6"/>
      <c r="P71" s="6"/>
      <c r="Q71" s="6"/>
    </row>
    <row r="72" spans="1:17" ht="24" x14ac:dyDescent="0.55000000000000004">
      <c r="A72" s="10"/>
      <c r="B72" s="2" t="s">
        <v>16</v>
      </c>
      <c r="C72" s="6">
        <v>230</v>
      </c>
      <c r="D72" s="6">
        <v>198</v>
      </c>
      <c r="E72" s="6">
        <v>428</v>
      </c>
      <c r="F72" s="6">
        <v>19.170000000000002</v>
      </c>
      <c r="G72" s="6">
        <v>38.340000000000003</v>
      </c>
      <c r="H72" s="6">
        <v>16.5</v>
      </c>
      <c r="I72" s="6">
        <v>33</v>
      </c>
      <c r="J72" s="6">
        <v>17.84</v>
      </c>
      <c r="K72" s="6">
        <v>35.68</v>
      </c>
      <c r="L72" s="6"/>
      <c r="M72" s="6"/>
      <c r="N72" s="6"/>
      <c r="O72" s="6"/>
      <c r="P72" s="6"/>
      <c r="Q72" s="6"/>
    </row>
    <row r="73" spans="1:17" ht="24" x14ac:dyDescent="0.55000000000000004">
      <c r="A73" s="10"/>
      <c r="B73" s="2" t="s">
        <v>17</v>
      </c>
      <c r="C73" s="6">
        <v>36</v>
      </c>
      <c r="D73" s="6">
        <v>31</v>
      </c>
      <c r="E73" s="6">
        <v>67</v>
      </c>
      <c r="F73" s="6">
        <v>2.99</v>
      </c>
      <c r="G73" s="6">
        <v>5.98</v>
      </c>
      <c r="H73" s="6">
        <v>2.58</v>
      </c>
      <c r="I73" s="6">
        <v>5.16</v>
      </c>
      <c r="J73" s="6">
        <v>2.79</v>
      </c>
      <c r="K73" s="6">
        <v>5.58</v>
      </c>
      <c r="L73" s="6"/>
      <c r="M73" s="6"/>
      <c r="N73" s="6"/>
      <c r="O73" s="6"/>
      <c r="P73" s="6"/>
      <c r="Q73" s="6"/>
    </row>
    <row r="74" spans="1:17" s="23" customFormat="1" ht="24" x14ac:dyDescent="0.55000000000000004">
      <c r="A74" s="14" t="s">
        <v>33</v>
      </c>
      <c r="B74" s="20"/>
      <c r="C74" s="37">
        <f>+C75</f>
        <v>78603</v>
      </c>
      <c r="D74" s="37">
        <f t="shared" ref="D74:K74" si="16">+D75</f>
        <v>60484</v>
      </c>
      <c r="E74" s="37">
        <f t="shared" si="16"/>
        <v>139087</v>
      </c>
      <c r="F74" s="37"/>
      <c r="G74" s="22">
        <f t="shared" si="16"/>
        <v>4371.07</v>
      </c>
      <c r="H74" s="22"/>
      <c r="I74" s="22">
        <f t="shared" si="16"/>
        <v>3367.6</v>
      </c>
      <c r="J74" s="22"/>
      <c r="K74" s="22">
        <f t="shared" si="16"/>
        <v>3869.31</v>
      </c>
      <c r="L74" s="21">
        <v>75</v>
      </c>
      <c r="M74" s="21"/>
      <c r="N74" s="21"/>
      <c r="O74" s="21"/>
      <c r="P74" s="21"/>
      <c r="Q74" s="21"/>
    </row>
    <row r="75" spans="1:17" s="3" customFormat="1" ht="24" x14ac:dyDescent="0.55000000000000004">
      <c r="A75" s="10" t="s">
        <v>21</v>
      </c>
      <c r="B75" s="4"/>
      <c r="C75" s="15">
        <v>78603</v>
      </c>
      <c r="D75" s="15">
        <v>60484</v>
      </c>
      <c r="E75" s="15">
        <v>139087</v>
      </c>
      <c r="F75" s="5"/>
      <c r="G75" s="13">
        <v>4371.07</v>
      </c>
      <c r="H75" s="5"/>
      <c r="I75" s="13">
        <v>3367.6</v>
      </c>
      <c r="J75" s="5"/>
      <c r="K75" s="13">
        <v>3869.31</v>
      </c>
      <c r="L75" s="5">
        <v>75</v>
      </c>
      <c r="M75" s="5">
        <v>58.28</v>
      </c>
      <c r="N75" s="5">
        <v>44.9</v>
      </c>
      <c r="O75" s="5">
        <v>51.59</v>
      </c>
      <c r="P75" s="5">
        <v>25</v>
      </c>
      <c r="Q75" s="16">
        <v>5.9027777777777776E-2</v>
      </c>
    </row>
    <row r="76" spans="1:17" ht="24" x14ac:dyDescent="0.55000000000000004">
      <c r="A76" s="10"/>
      <c r="B76" s="2" t="s">
        <v>15</v>
      </c>
      <c r="C76" s="8">
        <v>78558</v>
      </c>
      <c r="D76" s="8">
        <v>60406</v>
      </c>
      <c r="E76" s="8">
        <v>138964</v>
      </c>
      <c r="F76" s="7">
        <v>4364.32</v>
      </c>
      <c r="G76" s="7">
        <v>4364.32</v>
      </c>
      <c r="H76" s="7">
        <v>3355.9</v>
      </c>
      <c r="I76" s="7">
        <v>3355.9</v>
      </c>
      <c r="J76" s="7">
        <v>3860.08</v>
      </c>
      <c r="K76" s="7">
        <v>3860.08</v>
      </c>
      <c r="L76" s="6"/>
      <c r="M76" s="6"/>
      <c r="N76" s="6"/>
      <c r="O76" s="6"/>
      <c r="P76" s="6"/>
      <c r="Q76" s="6"/>
    </row>
    <row r="77" spans="1:17" ht="24" x14ac:dyDescent="0.55000000000000004">
      <c r="A77" s="10"/>
      <c r="B77" s="2" t="s">
        <v>16</v>
      </c>
      <c r="C77" s="6">
        <v>45</v>
      </c>
      <c r="D77" s="6">
        <v>78</v>
      </c>
      <c r="E77" s="6">
        <v>123</v>
      </c>
      <c r="F77" s="6">
        <v>3.75</v>
      </c>
      <c r="G77" s="6">
        <v>6.75</v>
      </c>
      <c r="H77" s="6">
        <v>6.5</v>
      </c>
      <c r="I77" s="6">
        <v>11.7</v>
      </c>
      <c r="J77" s="6">
        <v>5.13</v>
      </c>
      <c r="K77" s="6">
        <v>9.23</v>
      </c>
      <c r="L77" s="6"/>
      <c r="M77" s="6"/>
      <c r="N77" s="6"/>
      <c r="O77" s="6"/>
      <c r="P77" s="6"/>
      <c r="Q77" s="6"/>
    </row>
    <row r="78" spans="1:17" s="23" customFormat="1" ht="24" x14ac:dyDescent="0.55000000000000004">
      <c r="A78" s="14" t="s">
        <v>34</v>
      </c>
      <c r="B78" s="20"/>
      <c r="C78" s="37">
        <f>+C79</f>
        <v>8882</v>
      </c>
      <c r="D78" s="37">
        <f t="shared" ref="D78:K78" si="17">+D79</f>
        <v>9194</v>
      </c>
      <c r="E78" s="37">
        <f t="shared" si="17"/>
        <v>18076</v>
      </c>
      <c r="F78" s="37"/>
      <c r="G78" s="22">
        <f t="shared" si="17"/>
        <v>518.25</v>
      </c>
      <c r="H78" s="22"/>
      <c r="I78" s="22">
        <f t="shared" si="17"/>
        <v>532.79999999999995</v>
      </c>
      <c r="J78" s="22"/>
      <c r="K78" s="22">
        <f t="shared" si="17"/>
        <v>525.51</v>
      </c>
      <c r="L78" s="21">
        <v>27</v>
      </c>
      <c r="M78" s="21"/>
      <c r="N78" s="21"/>
      <c r="O78" s="21"/>
      <c r="P78" s="21"/>
      <c r="Q78" s="21"/>
    </row>
    <row r="79" spans="1:17" s="3" customFormat="1" ht="24" x14ac:dyDescent="0.55000000000000004">
      <c r="A79" s="10" t="s">
        <v>21</v>
      </c>
      <c r="B79" s="4"/>
      <c r="C79" s="15">
        <v>8882</v>
      </c>
      <c r="D79" s="15">
        <v>9194</v>
      </c>
      <c r="E79" s="15">
        <v>18076</v>
      </c>
      <c r="F79" s="5"/>
      <c r="G79" s="5">
        <v>518.25</v>
      </c>
      <c r="H79" s="5"/>
      <c r="I79" s="5">
        <v>532.79999999999995</v>
      </c>
      <c r="J79" s="5"/>
      <c r="K79" s="5">
        <v>525.51</v>
      </c>
      <c r="L79" s="5">
        <v>27</v>
      </c>
      <c r="M79" s="5">
        <v>19.190000000000001</v>
      </c>
      <c r="N79" s="5">
        <v>19.73</v>
      </c>
      <c r="O79" s="5">
        <v>19.46</v>
      </c>
      <c r="P79" s="5">
        <v>25</v>
      </c>
      <c r="Q79" s="16">
        <v>5.9027777777777776E-2</v>
      </c>
    </row>
    <row r="80" spans="1:17" ht="24" x14ac:dyDescent="0.55000000000000004">
      <c r="A80" s="10"/>
      <c r="B80" s="2" t="s">
        <v>15</v>
      </c>
      <c r="C80" s="8">
        <v>8620</v>
      </c>
      <c r="D80" s="8">
        <v>8961</v>
      </c>
      <c r="E80" s="8">
        <v>17581</v>
      </c>
      <c r="F80" s="6">
        <v>478.94</v>
      </c>
      <c r="G80" s="6">
        <v>478.94</v>
      </c>
      <c r="H80" s="6">
        <v>497.84</v>
      </c>
      <c r="I80" s="6">
        <v>497.84</v>
      </c>
      <c r="J80" s="6">
        <v>488.3</v>
      </c>
      <c r="K80" s="6">
        <v>488.3</v>
      </c>
      <c r="L80" s="6"/>
      <c r="M80" s="6"/>
      <c r="N80" s="6"/>
      <c r="O80" s="6"/>
      <c r="P80" s="6"/>
      <c r="Q80" s="6"/>
    </row>
    <row r="81" spans="1:17" ht="24" x14ac:dyDescent="0.55000000000000004">
      <c r="A81" s="10"/>
      <c r="B81" s="2" t="s">
        <v>16</v>
      </c>
      <c r="C81" s="6">
        <v>212</v>
      </c>
      <c r="D81" s="6">
        <v>198</v>
      </c>
      <c r="E81" s="6">
        <v>410</v>
      </c>
      <c r="F81" s="6">
        <v>17.670000000000002</v>
      </c>
      <c r="G81" s="6">
        <v>31.81</v>
      </c>
      <c r="H81" s="6">
        <v>16.5</v>
      </c>
      <c r="I81" s="6">
        <v>29.7</v>
      </c>
      <c r="J81" s="6">
        <v>17.12</v>
      </c>
      <c r="K81" s="6">
        <v>30.82</v>
      </c>
      <c r="L81" s="6"/>
      <c r="M81" s="6"/>
      <c r="N81" s="6"/>
      <c r="O81" s="6"/>
      <c r="P81" s="6"/>
      <c r="Q81" s="6"/>
    </row>
    <row r="82" spans="1:17" ht="24" x14ac:dyDescent="0.55000000000000004">
      <c r="A82" s="10"/>
      <c r="B82" s="2" t="s">
        <v>17</v>
      </c>
      <c r="C82" s="6">
        <v>50</v>
      </c>
      <c r="D82" s="6">
        <v>35</v>
      </c>
      <c r="E82" s="6">
        <v>85</v>
      </c>
      <c r="F82" s="6">
        <v>4.17</v>
      </c>
      <c r="G82" s="6">
        <v>7.51</v>
      </c>
      <c r="H82" s="6">
        <v>2.92</v>
      </c>
      <c r="I82" s="6">
        <v>5.26</v>
      </c>
      <c r="J82" s="6">
        <v>3.55</v>
      </c>
      <c r="K82" s="6">
        <v>6.39</v>
      </c>
      <c r="L82" s="6"/>
      <c r="M82" s="6"/>
      <c r="N82" s="6"/>
      <c r="O82" s="6"/>
      <c r="P82" s="6"/>
      <c r="Q82" s="6"/>
    </row>
    <row r="83" spans="1:17" s="23" customFormat="1" ht="24" x14ac:dyDescent="0.55000000000000004">
      <c r="A83" s="14" t="s">
        <v>35</v>
      </c>
      <c r="B83" s="20"/>
      <c r="C83" s="37">
        <f>+C84+C87</f>
        <v>5470</v>
      </c>
      <c r="D83" s="37">
        <f t="shared" ref="D83:K83" si="18">+D84+D87</f>
        <v>5249</v>
      </c>
      <c r="E83" s="37">
        <f>+E84+E87</f>
        <v>10719</v>
      </c>
      <c r="F83" s="37"/>
      <c r="G83" s="22">
        <f t="shared" si="18"/>
        <v>314.18</v>
      </c>
      <c r="H83" s="22"/>
      <c r="I83" s="22">
        <f t="shared" si="18"/>
        <v>307.28999999999996</v>
      </c>
      <c r="J83" s="22"/>
      <c r="K83" s="22">
        <f t="shared" si="18"/>
        <v>310.83000000000004</v>
      </c>
      <c r="L83" s="21">
        <v>33</v>
      </c>
      <c r="M83" s="21"/>
      <c r="N83" s="21"/>
      <c r="O83" s="21"/>
      <c r="P83" s="21"/>
      <c r="Q83" s="21"/>
    </row>
    <row r="84" spans="1:17" s="3" customFormat="1" ht="24" x14ac:dyDescent="0.55000000000000004">
      <c r="A84" s="10" t="s">
        <v>36</v>
      </c>
      <c r="B84" s="4"/>
      <c r="C84" s="15">
        <v>5440</v>
      </c>
      <c r="D84" s="15">
        <v>5178</v>
      </c>
      <c r="E84" s="15">
        <v>10618</v>
      </c>
      <c r="F84" s="5"/>
      <c r="G84" s="5">
        <v>309.18</v>
      </c>
      <c r="H84" s="5"/>
      <c r="I84" s="5">
        <v>295.45</v>
      </c>
      <c r="J84" s="5"/>
      <c r="K84" s="5">
        <v>302.41000000000003</v>
      </c>
      <c r="L84" s="5">
        <v>33</v>
      </c>
      <c r="M84" s="5">
        <v>9.3699999999999992</v>
      </c>
      <c r="N84" s="5">
        <v>8.9499999999999993</v>
      </c>
      <c r="O84" s="5">
        <v>9.16</v>
      </c>
      <c r="P84" s="5">
        <v>15</v>
      </c>
      <c r="Q84" s="16">
        <v>5.2083333333333336E-2</v>
      </c>
    </row>
    <row r="85" spans="1:17" ht="24" x14ac:dyDescent="0.55000000000000004">
      <c r="A85" s="10"/>
      <c r="B85" s="2" t="s">
        <v>15</v>
      </c>
      <c r="C85" s="8">
        <v>5377</v>
      </c>
      <c r="D85" s="8">
        <v>5129</v>
      </c>
      <c r="E85" s="8">
        <v>10506</v>
      </c>
      <c r="F85" s="6">
        <v>298.68</v>
      </c>
      <c r="G85" s="6">
        <v>298.68</v>
      </c>
      <c r="H85" s="6">
        <v>284.95</v>
      </c>
      <c r="I85" s="6">
        <v>284.95</v>
      </c>
      <c r="J85" s="6">
        <v>291.91000000000003</v>
      </c>
      <c r="K85" s="6">
        <v>291.91000000000003</v>
      </c>
      <c r="L85" s="6"/>
      <c r="M85" s="6"/>
      <c r="N85" s="6"/>
      <c r="O85" s="6"/>
      <c r="P85" s="6"/>
      <c r="Q85" s="6"/>
    </row>
    <row r="86" spans="1:17" ht="24" x14ac:dyDescent="0.55000000000000004">
      <c r="A86" s="10"/>
      <c r="B86" s="2" t="s">
        <v>16</v>
      </c>
      <c r="C86" s="6">
        <v>63</v>
      </c>
      <c r="D86" s="6">
        <v>49</v>
      </c>
      <c r="E86" s="6">
        <v>112</v>
      </c>
      <c r="F86" s="6">
        <v>5.25</v>
      </c>
      <c r="G86" s="6">
        <v>10.5</v>
      </c>
      <c r="H86" s="6">
        <v>4.08</v>
      </c>
      <c r="I86" s="6">
        <v>10.5</v>
      </c>
      <c r="J86" s="6">
        <v>4.67</v>
      </c>
      <c r="K86" s="6">
        <v>10.5</v>
      </c>
      <c r="L86" s="6"/>
      <c r="M86" s="6"/>
      <c r="N86" s="6"/>
      <c r="O86" s="6"/>
      <c r="P86" s="6"/>
      <c r="Q86" s="6"/>
    </row>
    <row r="87" spans="1:17" s="3" customFormat="1" ht="24" x14ac:dyDescent="0.55000000000000004">
      <c r="A87" s="10" t="s">
        <v>24</v>
      </c>
      <c r="B87" s="4"/>
      <c r="C87" s="5">
        <v>30</v>
      </c>
      <c r="D87" s="5">
        <v>71</v>
      </c>
      <c r="E87" s="5">
        <v>101</v>
      </c>
      <c r="F87" s="5"/>
      <c r="G87" s="5">
        <v>5</v>
      </c>
      <c r="H87" s="5"/>
      <c r="I87" s="5">
        <v>11.84</v>
      </c>
      <c r="J87" s="5"/>
      <c r="K87" s="5">
        <v>8.42</v>
      </c>
      <c r="L87" s="5"/>
      <c r="M87" s="5"/>
      <c r="N87" s="5"/>
      <c r="O87" s="5"/>
      <c r="P87" s="5">
        <v>20</v>
      </c>
      <c r="Q87" s="16">
        <v>5.5555555555555552E-2</v>
      </c>
    </row>
    <row r="88" spans="1:17" ht="24" x14ac:dyDescent="0.55000000000000004">
      <c r="A88" s="10"/>
      <c r="B88" s="2" t="s">
        <v>17</v>
      </c>
      <c r="C88" s="6">
        <v>30</v>
      </c>
      <c r="D88" s="6">
        <v>71</v>
      </c>
      <c r="E88" s="6">
        <v>101</v>
      </c>
      <c r="F88" s="6">
        <v>2.5</v>
      </c>
      <c r="G88" s="6">
        <v>5</v>
      </c>
      <c r="H88" s="6">
        <v>5.92</v>
      </c>
      <c r="I88" s="6">
        <v>11.84</v>
      </c>
      <c r="J88" s="6">
        <v>4.21</v>
      </c>
      <c r="K88" s="6">
        <v>8.42</v>
      </c>
      <c r="L88" s="6"/>
      <c r="M88" s="6"/>
      <c r="N88" s="6"/>
      <c r="O88" s="6"/>
      <c r="P88" s="6"/>
      <c r="Q88" s="6"/>
    </row>
    <row r="89" spans="1:17" s="23" customFormat="1" ht="24" x14ac:dyDescent="0.55000000000000004">
      <c r="A89" s="14" t="s">
        <v>37</v>
      </c>
      <c r="B89" s="20"/>
      <c r="C89" s="37">
        <f>+C90</f>
        <v>9367</v>
      </c>
      <c r="D89" s="37">
        <f t="shared" ref="D89:K89" si="19">+D90</f>
        <v>11057</v>
      </c>
      <c r="E89" s="37">
        <f t="shared" si="19"/>
        <v>20424</v>
      </c>
      <c r="F89" s="37"/>
      <c r="G89" s="22">
        <f t="shared" si="19"/>
        <v>548.04999999999995</v>
      </c>
      <c r="H89" s="22"/>
      <c r="I89" s="22">
        <f t="shared" si="19"/>
        <v>645.01</v>
      </c>
      <c r="J89" s="22"/>
      <c r="K89" s="22">
        <f t="shared" si="19"/>
        <v>596.54999999999995</v>
      </c>
      <c r="L89" s="21">
        <v>19</v>
      </c>
      <c r="M89" s="21"/>
      <c r="N89" s="21"/>
      <c r="O89" s="21"/>
      <c r="P89" s="21"/>
      <c r="Q89" s="21"/>
    </row>
    <row r="90" spans="1:17" s="3" customFormat="1" ht="24" x14ac:dyDescent="0.55000000000000004">
      <c r="A90" s="10" t="s">
        <v>19</v>
      </c>
      <c r="B90" s="4"/>
      <c r="C90" s="15">
        <v>9367</v>
      </c>
      <c r="D90" s="15">
        <v>11057</v>
      </c>
      <c r="E90" s="15">
        <v>20424</v>
      </c>
      <c r="F90" s="5"/>
      <c r="G90" s="5">
        <v>548.04999999999995</v>
      </c>
      <c r="H90" s="5"/>
      <c r="I90" s="5">
        <v>645.01</v>
      </c>
      <c r="J90" s="5"/>
      <c r="K90" s="5">
        <v>596.54999999999995</v>
      </c>
      <c r="L90" s="5">
        <v>19</v>
      </c>
      <c r="M90" s="5">
        <v>28.84</v>
      </c>
      <c r="N90" s="5">
        <v>33.950000000000003</v>
      </c>
      <c r="O90" s="5">
        <v>31.4</v>
      </c>
      <c r="P90" s="5">
        <v>20</v>
      </c>
      <c r="Q90" s="16">
        <v>5.5555555555555552E-2</v>
      </c>
    </row>
    <row r="91" spans="1:17" ht="24" x14ac:dyDescent="0.55000000000000004">
      <c r="A91" s="10"/>
      <c r="B91" s="2" t="s">
        <v>15</v>
      </c>
      <c r="C91" s="8">
        <v>9118</v>
      </c>
      <c r="D91" s="8">
        <v>10864</v>
      </c>
      <c r="E91" s="8">
        <v>19982</v>
      </c>
      <c r="F91" s="6">
        <v>506.57</v>
      </c>
      <c r="G91" s="6">
        <v>506.57</v>
      </c>
      <c r="H91" s="6">
        <v>603.53</v>
      </c>
      <c r="I91" s="6">
        <v>603.53</v>
      </c>
      <c r="J91" s="6">
        <v>555.07000000000005</v>
      </c>
      <c r="K91" s="6">
        <v>555.07000000000005</v>
      </c>
      <c r="L91" s="6"/>
      <c r="M91" s="6"/>
      <c r="N91" s="6"/>
      <c r="O91" s="6"/>
      <c r="P91" s="6"/>
      <c r="Q91" s="6"/>
    </row>
    <row r="92" spans="1:17" ht="24" x14ac:dyDescent="0.55000000000000004">
      <c r="A92" s="10"/>
      <c r="B92" s="2" t="s">
        <v>16</v>
      </c>
      <c r="C92" s="6">
        <v>210</v>
      </c>
      <c r="D92" s="6">
        <v>162</v>
      </c>
      <c r="E92" s="6">
        <v>372</v>
      </c>
      <c r="F92" s="6">
        <v>17.5</v>
      </c>
      <c r="G92" s="6">
        <v>35</v>
      </c>
      <c r="H92" s="6">
        <v>13.5</v>
      </c>
      <c r="I92" s="6">
        <v>35</v>
      </c>
      <c r="J92" s="6">
        <v>15.54</v>
      </c>
      <c r="K92" s="6">
        <v>35</v>
      </c>
      <c r="L92" s="6"/>
      <c r="M92" s="6"/>
      <c r="N92" s="6"/>
      <c r="O92" s="6"/>
      <c r="P92" s="6"/>
      <c r="Q92" s="6"/>
    </row>
    <row r="93" spans="1:17" ht="24" x14ac:dyDescent="0.55000000000000004">
      <c r="A93" s="10"/>
      <c r="B93" s="2" t="s">
        <v>17</v>
      </c>
      <c r="C93" s="6">
        <v>39</v>
      </c>
      <c r="D93" s="6">
        <v>31</v>
      </c>
      <c r="E93" s="6">
        <v>70</v>
      </c>
      <c r="F93" s="6">
        <v>3.24</v>
      </c>
      <c r="G93" s="6">
        <v>6.48</v>
      </c>
      <c r="H93" s="6">
        <v>2.58</v>
      </c>
      <c r="I93" s="6">
        <v>6.48</v>
      </c>
      <c r="J93" s="6">
        <v>2.91</v>
      </c>
      <c r="K93" s="6">
        <v>6.48</v>
      </c>
      <c r="L93" s="6"/>
      <c r="M93" s="6"/>
      <c r="N93" s="6"/>
      <c r="O93" s="6"/>
      <c r="P93" s="6"/>
      <c r="Q93" s="6"/>
    </row>
    <row r="94" spans="1:17" s="23" customFormat="1" ht="24" x14ac:dyDescent="0.55000000000000004">
      <c r="A94" s="14" t="s">
        <v>38</v>
      </c>
      <c r="B94" s="20"/>
      <c r="C94" s="37">
        <f>+C95</f>
        <v>19923</v>
      </c>
      <c r="D94" s="37">
        <f t="shared" ref="D94:K94" si="20">+D95</f>
        <v>20871</v>
      </c>
      <c r="E94" s="37">
        <f t="shared" si="20"/>
        <v>40794</v>
      </c>
      <c r="F94" s="37"/>
      <c r="G94" s="22">
        <f t="shared" si="20"/>
        <v>1106.83</v>
      </c>
      <c r="H94" s="22"/>
      <c r="I94" s="22">
        <f t="shared" si="20"/>
        <v>1159.49</v>
      </c>
      <c r="J94" s="22"/>
      <c r="K94" s="22">
        <f t="shared" si="20"/>
        <v>1133.17</v>
      </c>
      <c r="L94" s="21">
        <v>10</v>
      </c>
      <c r="M94" s="21"/>
      <c r="N94" s="21"/>
      <c r="O94" s="21"/>
      <c r="P94" s="21"/>
      <c r="Q94" s="21"/>
    </row>
    <row r="95" spans="1:17" s="3" customFormat="1" ht="24" x14ac:dyDescent="0.55000000000000004">
      <c r="A95" s="10" t="s">
        <v>21</v>
      </c>
      <c r="B95" s="4"/>
      <c r="C95" s="15">
        <v>19923</v>
      </c>
      <c r="D95" s="15">
        <v>20871</v>
      </c>
      <c r="E95" s="15">
        <v>40794</v>
      </c>
      <c r="F95" s="5"/>
      <c r="G95" s="13">
        <v>1106.83</v>
      </c>
      <c r="H95" s="5"/>
      <c r="I95" s="13">
        <v>1159.49</v>
      </c>
      <c r="J95" s="5"/>
      <c r="K95" s="13">
        <v>1133.17</v>
      </c>
      <c r="L95" s="5">
        <v>10</v>
      </c>
      <c r="M95" s="5">
        <v>110.68</v>
      </c>
      <c r="N95" s="5">
        <v>115.95</v>
      </c>
      <c r="O95" s="5">
        <v>113.32</v>
      </c>
      <c r="P95" s="5">
        <v>25</v>
      </c>
      <c r="Q95" s="16">
        <v>5.9027777777777776E-2</v>
      </c>
    </row>
    <row r="96" spans="1:17" ht="24" x14ac:dyDescent="0.55000000000000004">
      <c r="A96" s="10"/>
      <c r="B96" s="2" t="s">
        <v>15</v>
      </c>
      <c r="C96" s="8">
        <v>19923</v>
      </c>
      <c r="D96" s="8">
        <v>20871</v>
      </c>
      <c r="E96" s="8">
        <v>40794</v>
      </c>
      <c r="F96" s="7">
        <v>1106.83</v>
      </c>
      <c r="G96" s="7">
        <v>1106.83</v>
      </c>
      <c r="H96" s="7">
        <v>1159.49</v>
      </c>
      <c r="I96" s="7">
        <v>1159.49</v>
      </c>
      <c r="J96" s="7">
        <v>1133.17</v>
      </c>
      <c r="K96" s="7">
        <v>1133.17</v>
      </c>
      <c r="L96" s="6"/>
      <c r="M96" s="6"/>
      <c r="N96" s="6"/>
      <c r="O96" s="6"/>
      <c r="P96" s="6"/>
      <c r="Q96" s="6"/>
    </row>
  </sheetData>
  <mergeCells count="13">
    <mergeCell ref="A1:Q1"/>
    <mergeCell ref="M2:O3"/>
    <mergeCell ref="P2:P4"/>
    <mergeCell ref="Q2:Q4"/>
    <mergeCell ref="F3:G3"/>
    <mergeCell ref="H3:I3"/>
    <mergeCell ref="J3:K3"/>
    <mergeCell ref="A2:A4"/>
    <mergeCell ref="B2:B4"/>
    <mergeCell ref="C2:E2"/>
    <mergeCell ref="C3:E3"/>
    <mergeCell ref="F2:K2"/>
    <mergeCell ref="L2:L4"/>
  </mergeCells>
  <pageMargins left="0.74803149606299213" right="0.74803149606299213" top="0.47244094488188981" bottom="0.23622047244094491" header="0.23622047244094491" footer="0.15748031496062992"/>
  <pageSetup paperSize="8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64C92-E080-45CA-A076-7228667221C2}">
  <sheetPr>
    <pageSetUpPr fitToPage="1"/>
  </sheetPr>
  <dimension ref="A1:S83"/>
  <sheetViews>
    <sheetView showGridLines="0" zoomScale="120" zoomScaleNormal="120" workbookViewId="0">
      <selection activeCell="A24" sqref="A24"/>
    </sheetView>
  </sheetViews>
  <sheetFormatPr defaultRowHeight="19.5" x14ac:dyDescent="0.25"/>
  <cols>
    <col min="1" max="1" width="27.75" style="76" bestFit="1" customWidth="1"/>
    <col min="2" max="2" width="12" style="49" customWidth="1"/>
    <col min="3" max="4" width="9.25" style="78" bestFit="1" customWidth="1"/>
    <col min="5" max="5" width="8" style="78" bestFit="1" customWidth="1"/>
    <col min="6" max="6" width="9.25" style="78" bestFit="1" customWidth="1"/>
    <col min="7" max="7" width="9.75" style="78" bestFit="1" customWidth="1"/>
    <col min="8" max="8" width="10.125" style="78" bestFit="1" customWidth="1"/>
    <col min="9" max="9" width="11.375" style="78" bestFit="1" customWidth="1"/>
    <col min="10" max="10" width="9.25" style="78" bestFit="1" customWidth="1"/>
    <col min="11" max="11" width="11.375" style="78" bestFit="1" customWidth="1"/>
    <col min="12" max="12" width="12.625" style="78" hidden="1" customWidth="1"/>
    <col min="13" max="13" width="6.625" style="78" hidden="1" customWidth="1"/>
    <col min="14" max="14" width="6.75" style="78" hidden="1" customWidth="1"/>
    <col min="15" max="15" width="7" style="78" hidden="1" customWidth="1"/>
    <col min="16" max="16" width="12.375" style="78" hidden="1" customWidth="1"/>
    <col min="17" max="17" width="9.125" style="78" customWidth="1"/>
    <col min="18" max="18" width="9" style="49"/>
    <col min="19" max="19" width="14.625" style="49" bestFit="1" customWidth="1"/>
    <col min="20" max="20" width="15.375" style="49" bestFit="1" customWidth="1"/>
    <col min="21" max="16384" width="9" style="49"/>
  </cols>
  <sheetData>
    <row r="1" spans="1:19" ht="27.75" x14ac:dyDescent="0.65">
      <c r="A1" s="93" t="s">
        <v>39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9" s="50" customFormat="1" ht="24" x14ac:dyDescent="0.2">
      <c r="A2" s="92" t="s">
        <v>0</v>
      </c>
      <c r="B2" s="91" t="s">
        <v>1</v>
      </c>
      <c r="C2" s="91" t="s">
        <v>2</v>
      </c>
      <c r="D2" s="91"/>
      <c r="E2" s="91"/>
      <c r="F2" s="91" t="s">
        <v>4</v>
      </c>
      <c r="G2" s="91"/>
      <c r="H2" s="91"/>
      <c r="I2" s="91"/>
      <c r="J2" s="91"/>
      <c r="K2" s="91"/>
      <c r="L2" s="91" t="s">
        <v>5</v>
      </c>
      <c r="M2" s="91" t="s">
        <v>6</v>
      </c>
      <c r="N2" s="91"/>
      <c r="O2" s="91"/>
      <c r="P2" s="91" t="s">
        <v>7</v>
      </c>
      <c r="Q2" s="91" t="s">
        <v>8</v>
      </c>
    </row>
    <row r="3" spans="1:19" s="50" customFormat="1" ht="24" x14ac:dyDescent="0.2">
      <c r="A3" s="92"/>
      <c r="B3" s="91"/>
      <c r="C3" s="91" t="s">
        <v>3</v>
      </c>
      <c r="D3" s="91"/>
      <c r="E3" s="91"/>
      <c r="F3" s="91" t="s">
        <v>9</v>
      </c>
      <c r="G3" s="91"/>
      <c r="H3" s="91" t="s">
        <v>10</v>
      </c>
      <c r="I3" s="91"/>
      <c r="J3" s="91" t="s">
        <v>11</v>
      </c>
      <c r="K3" s="91"/>
      <c r="L3" s="91"/>
      <c r="M3" s="91"/>
      <c r="N3" s="91"/>
      <c r="O3" s="91"/>
      <c r="P3" s="91"/>
      <c r="Q3" s="91"/>
    </row>
    <row r="4" spans="1:19" s="50" customFormat="1" ht="48" x14ac:dyDescent="0.2">
      <c r="A4" s="92"/>
      <c r="B4" s="91"/>
      <c r="C4" s="24" t="s">
        <v>9</v>
      </c>
      <c r="D4" s="24" t="s">
        <v>10</v>
      </c>
      <c r="E4" s="24" t="s">
        <v>11</v>
      </c>
      <c r="F4" s="24" t="s">
        <v>12</v>
      </c>
      <c r="G4" s="24" t="s">
        <v>13</v>
      </c>
      <c r="H4" s="24" t="s">
        <v>12</v>
      </c>
      <c r="I4" s="24" t="s">
        <v>13</v>
      </c>
      <c r="J4" s="24" t="s">
        <v>12</v>
      </c>
      <c r="K4" s="24" t="s">
        <v>13</v>
      </c>
      <c r="L4" s="91"/>
      <c r="M4" s="24" t="s">
        <v>9</v>
      </c>
      <c r="N4" s="24" t="s">
        <v>10</v>
      </c>
      <c r="O4" s="24" t="s">
        <v>11</v>
      </c>
      <c r="P4" s="91"/>
      <c r="Q4" s="91"/>
      <c r="S4" s="51"/>
    </row>
    <row r="5" spans="1:19" s="59" customFormat="1" ht="24" x14ac:dyDescent="0.55000000000000004">
      <c r="A5" s="52" t="s">
        <v>14</v>
      </c>
      <c r="B5" s="53"/>
      <c r="C5" s="54">
        <f>SUM(C6:C8)</f>
        <v>339216</v>
      </c>
      <c r="D5" s="54">
        <f t="shared" ref="D5:E5" si="0">SUM(D6:D8)</f>
        <v>303749</v>
      </c>
      <c r="E5" s="54">
        <f t="shared" si="0"/>
        <v>642965</v>
      </c>
      <c r="F5" s="55">
        <f>SUM(F6:F8)</f>
        <v>19015.75</v>
      </c>
      <c r="G5" s="56">
        <v>19491.95</v>
      </c>
      <c r="H5" s="55">
        <f>SUM(H6:H8)</f>
        <v>17023.72</v>
      </c>
      <c r="I5" s="55">
        <v>17506.39</v>
      </c>
      <c r="J5" s="55">
        <f>SUM(J6:J8)</f>
        <v>18020.010000000002</v>
      </c>
      <c r="K5" s="55">
        <v>18499.28</v>
      </c>
      <c r="L5" s="57">
        <v>637.5</v>
      </c>
      <c r="M5" s="58">
        <f>+G5/L5</f>
        <v>30.575607843137256</v>
      </c>
      <c r="N5" s="58">
        <f>+I5/L5</f>
        <v>27.461003921568626</v>
      </c>
      <c r="O5" s="58">
        <f>+K5/L5</f>
        <v>29.018478431372547</v>
      </c>
      <c r="P5" s="57"/>
      <c r="Q5" s="57"/>
    </row>
    <row r="6" spans="1:19" ht="24" x14ac:dyDescent="0.55000000000000004">
      <c r="A6" s="60"/>
      <c r="B6" s="61" t="s">
        <v>15</v>
      </c>
      <c r="C6" s="62">
        <v>333081</v>
      </c>
      <c r="D6" s="62">
        <v>298390</v>
      </c>
      <c r="E6" s="62">
        <f>SUM(C6:D6)</f>
        <v>631471</v>
      </c>
      <c r="F6" s="63">
        <f>SUM(C6/18)</f>
        <v>18504.5</v>
      </c>
      <c r="G6" s="63">
        <f>+G11+G57+G15+G42+G60+G23+G64+G48+G26+G67+G50+G72+G32+G36+G76+G53+G19+G83+G44+G79</f>
        <v>18504.5</v>
      </c>
      <c r="H6" s="63">
        <v>16577.22</v>
      </c>
      <c r="I6" s="63">
        <v>16577.22</v>
      </c>
      <c r="J6" s="63">
        <v>17540.580000000002</v>
      </c>
      <c r="K6" s="63">
        <v>17540.580000000002</v>
      </c>
      <c r="L6" s="64"/>
      <c r="M6" s="64"/>
      <c r="N6" s="64"/>
      <c r="O6" s="64"/>
      <c r="P6" s="64"/>
      <c r="Q6" s="64"/>
    </row>
    <row r="7" spans="1:19" ht="24" x14ac:dyDescent="0.55000000000000004">
      <c r="A7" s="60"/>
      <c r="B7" s="61" t="s">
        <v>16</v>
      </c>
      <c r="C7" s="62">
        <v>3866</v>
      </c>
      <c r="D7" s="62">
        <v>3255</v>
      </c>
      <c r="E7" s="62">
        <f>SUM(C7:D7)</f>
        <v>7121</v>
      </c>
      <c r="F7" s="63">
        <f>SUM(C7/12)</f>
        <v>322.16666666666669</v>
      </c>
      <c r="G7" s="65">
        <f>+G12+G16+G61+G28+G69+G45+G73+G33+G37+G80+G54+G20+G77+G65+G24</f>
        <v>626.43666666666661</v>
      </c>
      <c r="H7" s="64">
        <v>271.22000000000003</v>
      </c>
      <c r="I7" s="64">
        <v>585.54999999999995</v>
      </c>
      <c r="J7" s="64">
        <v>297.14999999999998</v>
      </c>
      <c r="K7" s="64">
        <v>607.41</v>
      </c>
      <c r="L7" s="64"/>
      <c r="M7" s="64"/>
      <c r="N7" s="64"/>
      <c r="O7" s="64"/>
      <c r="P7" s="64"/>
      <c r="Q7" s="64"/>
      <c r="S7" s="66"/>
    </row>
    <row r="8" spans="1:19" s="71" customFormat="1" ht="24" x14ac:dyDescent="0.55000000000000004">
      <c r="A8" s="67"/>
      <c r="B8" s="68" t="s">
        <v>17</v>
      </c>
      <c r="C8" s="69">
        <v>2269</v>
      </c>
      <c r="D8" s="69">
        <v>2104</v>
      </c>
      <c r="E8" s="62">
        <f t="shared" ref="E8" si="1">SUM(C8:D8)</f>
        <v>4373</v>
      </c>
      <c r="F8" s="63">
        <f>SUM(C8/12)</f>
        <v>189.08333333333334</v>
      </c>
      <c r="G8" s="70">
        <f>+G13+G58+G17+G62+G29+G70+G74+G46+G34+G38+G81+G40+G21</f>
        <v>358.74</v>
      </c>
      <c r="H8" s="70">
        <v>175.28</v>
      </c>
      <c r="I8" s="70">
        <v>343.62</v>
      </c>
      <c r="J8" s="70">
        <v>182.28</v>
      </c>
      <c r="K8" s="70">
        <v>351.28</v>
      </c>
      <c r="L8" s="70"/>
      <c r="M8" s="70"/>
      <c r="N8" s="70"/>
      <c r="O8" s="70"/>
      <c r="P8" s="70"/>
      <c r="Q8" s="70"/>
    </row>
    <row r="9" spans="1:19" s="72" customFormat="1" ht="27" x14ac:dyDescent="0.2">
      <c r="A9" s="40" t="s">
        <v>40</v>
      </c>
      <c r="B9" s="43"/>
      <c r="C9" s="41">
        <f>+C10+C14+C18+C22+C25+C27</f>
        <v>56596</v>
      </c>
      <c r="D9" s="41">
        <f t="shared" ref="D9:N9" si="2">+D10+D14+D18+D22+D25+D27</f>
        <v>51345</v>
      </c>
      <c r="E9" s="41">
        <f t="shared" si="2"/>
        <v>107941</v>
      </c>
      <c r="F9" s="41"/>
      <c r="G9" s="42">
        <f t="shared" si="2"/>
        <v>3431.2600000000007</v>
      </c>
      <c r="H9" s="42"/>
      <c r="I9" s="42">
        <f t="shared" si="2"/>
        <v>3142.69</v>
      </c>
      <c r="J9" s="42"/>
      <c r="K9" s="42">
        <f t="shared" si="2"/>
        <v>3287.3999999999996</v>
      </c>
      <c r="L9" s="42">
        <f t="shared" si="2"/>
        <v>98</v>
      </c>
      <c r="M9" s="42">
        <f t="shared" si="2"/>
        <v>95.858235294117648</v>
      </c>
      <c r="N9" s="42">
        <f t="shared" si="2"/>
        <v>96.551176470588246</v>
      </c>
      <c r="O9" s="42">
        <f>+O10+O14+O18+O22+O25+O27</f>
        <v>96.20352941176472</v>
      </c>
      <c r="P9" s="44"/>
      <c r="Q9" s="44"/>
    </row>
    <row r="10" spans="1:19" s="81" customFormat="1" ht="24" x14ac:dyDescent="0.2">
      <c r="A10" s="80" t="s">
        <v>18</v>
      </c>
      <c r="B10" s="83"/>
      <c r="C10" s="84">
        <f>SUM(C11:C13)</f>
        <v>6377</v>
      </c>
      <c r="D10" s="84">
        <f t="shared" ref="D10" si="3">SUM(D11:D13)</f>
        <v>6553</v>
      </c>
      <c r="E10" s="84">
        <f>SUM(E11:E13)</f>
        <v>12930</v>
      </c>
      <c r="F10" s="85"/>
      <c r="G10" s="85">
        <v>369.04</v>
      </c>
      <c r="H10" s="85"/>
      <c r="I10" s="85">
        <v>380.82</v>
      </c>
      <c r="J10" s="85"/>
      <c r="K10" s="85">
        <v>374.91</v>
      </c>
      <c r="L10" s="86">
        <v>17</v>
      </c>
      <c r="M10" s="86">
        <f>+G10/L10</f>
        <v>21.70823529411765</v>
      </c>
      <c r="N10" s="86">
        <f>+I10/L10</f>
        <v>22.401176470588236</v>
      </c>
      <c r="O10" s="86">
        <f>+K10/L10</f>
        <v>22.053529411764707</v>
      </c>
      <c r="P10" s="86">
        <v>20</v>
      </c>
      <c r="Q10" s="87">
        <v>5.5555555555555552E-2</v>
      </c>
      <c r="S10" s="82"/>
    </row>
    <row r="11" spans="1:19" ht="24" x14ac:dyDescent="0.55000000000000004">
      <c r="A11" s="60"/>
      <c r="B11" s="61" t="s">
        <v>15</v>
      </c>
      <c r="C11" s="62">
        <v>6244</v>
      </c>
      <c r="D11" s="62">
        <v>6456</v>
      </c>
      <c r="E11" s="62">
        <f>SUM(C11:D11)</f>
        <v>12700</v>
      </c>
      <c r="F11" s="64">
        <v>346.9</v>
      </c>
      <c r="G11" s="64">
        <v>346.9</v>
      </c>
      <c r="H11" s="64">
        <v>358.68</v>
      </c>
      <c r="I11" s="64">
        <v>358.68</v>
      </c>
      <c r="J11" s="64">
        <v>352.77</v>
      </c>
      <c r="K11" s="64">
        <v>352.77</v>
      </c>
      <c r="L11" s="64"/>
      <c r="M11" s="64"/>
      <c r="N11" s="64"/>
      <c r="O11" s="64"/>
      <c r="P11" s="64"/>
      <c r="Q11" s="64"/>
      <c r="S11" s="66"/>
    </row>
    <row r="12" spans="1:19" ht="24" x14ac:dyDescent="0.55000000000000004">
      <c r="A12" s="60"/>
      <c r="B12" s="61" t="s">
        <v>16</v>
      </c>
      <c r="C12" s="64">
        <v>73</v>
      </c>
      <c r="D12" s="64">
        <v>51</v>
      </c>
      <c r="E12" s="62">
        <f>SUM(C12:D12)</f>
        <v>124</v>
      </c>
      <c r="F12" s="65">
        <f>+C12/12</f>
        <v>6.083333333333333</v>
      </c>
      <c r="G12" s="65">
        <f>+F12*2</f>
        <v>12.166666666666666</v>
      </c>
      <c r="H12" s="64">
        <f>+D12/12</f>
        <v>4.25</v>
      </c>
      <c r="I12" s="65">
        <f>+H12*2</f>
        <v>8.5</v>
      </c>
      <c r="J12" s="65">
        <f>+E12/24</f>
        <v>5.166666666666667</v>
      </c>
      <c r="K12" s="65">
        <f>+J12*2</f>
        <v>10.333333333333334</v>
      </c>
      <c r="L12" s="64"/>
      <c r="M12" s="64"/>
      <c r="N12" s="64"/>
      <c r="O12" s="64"/>
      <c r="P12" s="64"/>
      <c r="Q12" s="64"/>
      <c r="S12" s="66"/>
    </row>
    <row r="13" spans="1:19" ht="24" x14ac:dyDescent="0.55000000000000004">
      <c r="A13" s="60"/>
      <c r="B13" s="61" t="s">
        <v>17</v>
      </c>
      <c r="C13" s="64">
        <v>60</v>
      </c>
      <c r="D13" s="64">
        <v>46</v>
      </c>
      <c r="E13" s="64">
        <v>106</v>
      </c>
      <c r="F13" s="64">
        <v>4.99</v>
      </c>
      <c r="G13" s="64">
        <v>9.98</v>
      </c>
      <c r="H13" s="64">
        <v>3.83</v>
      </c>
      <c r="I13" s="64">
        <v>9.98</v>
      </c>
      <c r="J13" s="64">
        <v>4.42</v>
      </c>
      <c r="K13" s="64">
        <v>9.98</v>
      </c>
      <c r="L13" s="64"/>
      <c r="M13" s="64"/>
      <c r="N13" s="64"/>
      <c r="O13" s="64"/>
      <c r="P13" s="64"/>
      <c r="Q13" s="64"/>
    </row>
    <row r="14" spans="1:19" s="76" customFormat="1" ht="24" x14ac:dyDescent="0.55000000000000004">
      <c r="A14" s="52" t="s">
        <v>22</v>
      </c>
      <c r="B14" s="73"/>
      <c r="C14" s="54">
        <f>SUM(C15:C17)</f>
        <v>32920</v>
      </c>
      <c r="D14" s="54">
        <f t="shared" ref="D14:I14" si="4">SUM(D15:D17)</f>
        <v>27487</v>
      </c>
      <c r="E14" s="54">
        <f t="shared" si="4"/>
        <v>60407</v>
      </c>
      <c r="F14" s="57"/>
      <c r="G14" s="55">
        <f t="shared" si="4"/>
        <v>1951.76</v>
      </c>
      <c r="H14" s="57"/>
      <c r="I14" s="55">
        <f t="shared" si="4"/>
        <v>1638.18</v>
      </c>
      <c r="J14" s="57"/>
      <c r="K14" s="55">
        <f>SUM(K15:K17)</f>
        <v>1795.3600000000001</v>
      </c>
      <c r="L14" s="74">
        <v>58</v>
      </c>
      <c r="M14" s="74">
        <v>33.69</v>
      </c>
      <c r="N14" s="74">
        <v>28.58</v>
      </c>
      <c r="O14" s="74">
        <v>31.13</v>
      </c>
      <c r="P14" s="74">
        <v>20</v>
      </c>
      <c r="Q14" s="75">
        <v>5.5555555555555552E-2</v>
      </c>
    </row>
    <row r="15" spans="1:19" ht="24" x14ac:dyDescent="0.55000000000000004">
      <c r="A15" s="60"/>
      <c r="B15" s="61" t="s">
        <v>15</v>
      </c>
      <c r="C15" s="62">
        <v>31814</v>
      </c>
      <c r="D15" s="62">
        <v>26486</v>
      </c>
      <c r="E15" s="62">
        <v>58300</v>
      </c>
      <c r="F15" s="63">
        <v>1767.52</v>
      </c>
      <c r="G15" s="63">
        <v>1767.52</v>
      </c>
      <c r="H15" s="63">
        <v>1471.44</v>
      </c>
      <c r="I15" s="63">
        <v>1471.44</v>
      </c>
      <c r="J15" s="63">
        <v>1619.44</v>
      </c>
      <c r="K15" s="63">
        <v>1619.44</v>
      </c>
      <c r="L15" s="64"/>
      <c r="M15" s="64"/>
      <c r="N15" s="64"/>
      <c r="O15" s="64"/>
      <c r="P15" s="64"/>
      <c r="Q15" s="64"/>
    </row>
    <row r="16" spans="1:19" ht="24" x14ac:dyDescent="0.55000000000000004">
      <c r="A16" s="60"/>
      <c r="B16" s="61" t="s">
        <v>16</v>
      </c>
      <c r="C16" s="64">
        <v>532</v>
      </c>
      <c r="D16" s="64">
        <v>436</v>
      </c>
      <c r="E16" s="64">
        <v>968</v>
      </c>
      <c r="F16" s="65">
        <v>44.3</v>
      </c>
      <c r="G16" s="65">
        <v>88.6</v>
      </c>
      <c r="H16" s="64">
        <v>36.32</v>
      </c>
      <c r="I16" s="64">
        <v>72.64</v>
      </c>
      <c r="J16" s="64">
        <v>40.47</v>
      </c>
      <c r="K16" s="64">
        <v>80.94</v>
      </c>
      <c r="L16" s="64"/>
      <c r="M16" s="64"/>
      <c r="N16" s="64"/>
      <c r="O16" s="64"/>
      <c r="P16" s="64"/>
      <c r="Q16" s="64"/>
    </row>
    <row r="17" spans="1:17" ht="24" x14ac:dyDescent="0.55000000000000004">
      <c r="A17" s="60"/>
      <c r="B17" s="61" t="s">
        <v>17</v>
      </c>
      <c r="C17" s="64">
        <v>574</v>
      </c>
      <c r="D17" s="64">
        <v>565</v>
      </c>
      <c r="E17" s="62">
        <v>1139</v>
      </c>
      <c r="F17" s="64">
        <v>47.82</v>
      </c>
      <c r="G17" s="64">
        <v>95.64</v>
      </c>
      <c r="H17" s="64">
        <v>47.05</v>
      </c>
      <c r="I17" s="64">
        <v>94.1</v>
      </c>
      <c r="J17" s="64">
        <v>47.49</v>
      </c>
      <c r="K17" s="64">
        <v>94.98</v>
      </c>
      <c r="L17" s="64"/>
      <c r="M17" s="64"/>
      <c r="N17" s="64"/>
      <c r="O17" s="64"/>
      <c r="P17" s="64"/>
      <c r="Q17" s="64"/>
    </row>
    <row r="18" spans="1:17" s="76" customFormat="1" ht="24" x14ac:dyDescent="0.55000000000000004">
      <c r="A18" s="52" t="s">
        <v>37</v>
      </c>
      <c r="B18" s="73"/>
      <c r="C18" s="54">
        <v>9367</v>
      </c>
      <c r="D18" s="54">
        <v>11057</v>
      </c>
      <c r="E18" s="54">
        <v>20424</v>
      </c>
      <c r="F18" s="57"/>
      <c r="G18" s="58">
        <v>548.04999999999995</v>
      </c>
      <c r="H18" s="58"/>
      <c r="I18" s="58">
        <v>645.01</v>
      </c>
      <c r="J18" s="58"/>
      <c r="K18" s="58">
        <v>596.54999999999995</v>
      </c>
      <c r="L18" s="74">
        <v>19</v>
      </c>
      <c r="M18" s="74">
        <v>28.84</v>
      </c>
      <c r="N18" s="74">
        <v>33.950000000000003</v>
      </c>
      <c r="O18" s="74">
        <v>31.4</v>
      </c>
      <c r="P18" s="74">
        <v>20</v>
      </c>
      <c r="Q18" s="75">
        <v>5.5555555555555552E-2</v>
      </c>
    </row>
    <row r="19" spans="1:17" ht="24" x14ac:dyDescent="0.55000000000000004">
      <c r="A19" s="60"/>
      <c r="B19" s="61" t="s">
        <v>15</v>
      </c>
      <c r="C19" s="62">
        <v>9118</v>
      </c>
      <c r="D19" s="62">
        <v>10864</v>
      </c>
      <c r="E19" s="62">
        <v>19982</v>
      </c>
      <c r="F19" s="64">
        <v>506.57</v>
      </c>
      <c r="G19" s="64">
        <v>506.57</v>
      </c>
      <c r="H19" s="64">
        <v>603.53</v>
      </c>
      <c r="I19" s="64">
        <v>603.53</v>
      </c>
      <c r="J19" s="64">
        <v>555.07000000000005</v>
      </c>
      <c r="K19" s="64">
        <v>555.07000000000005</v>
      </c>
      <c r="L19" s="64"/>
      <c r="M19" s="64"/>
      <c r="N19" s="64"/>
      <c r="O19" s="64"/>
      <c r="P19" s="64"/>
      <c r="Q19" s="64"/>
    </row>
    <row r="20" spans="1:17" ht="24" x14ac:dyDescent="0.55000000000000004">
      <c r="A20" s="60"/>
      <c r="B20" s="61" t="s">
        <v>16</v>
      </c>
      <c r="C20" s="64">
        <v>210</v>
      </c>
      <c r="D20" s="64">
        <v>162</v>
      </c>
      <c r="E20" s="64">
        <v>372</v>
      </c>
      <c r="F20" s="64">
        <v>17.5</v>
      </c>
      <c r="G20" s="64">
        <v>35</v>
      </c>
      <c r="H20" s="64">
        <v>13.5</v>
      </c>
      <c r="I20" s="64">
        <v>35</v>
      </c>
      <c r="J20" s="64">
        <v>15.54</v>
      </c>
      <c r="K20" s="64">
        <v>35</v>
      </c>
      <c r="L20" s="64"/>
      <c r="M20" s="64"/>
      <c r="N20" s="64"/>
      <c r="O20" s="64"/>
      <c r="P20" s="64"/>
      <c r="Q20" s="64"/>
    </row>
    <row r="21" spans="1:17" ht="24" x14ac:dyDescent="0.55000000000000004">
      <c r="A21" s="60"/>
      <c r="B21" s="61" t="s">
        <v>17</v>
      </c>
      <c r="C21" s="64">
        <v>39</v>
      </c>
      <c r="D21" s="64">
        <v>31</v>
      </c>
      <c r="E21" s="64">
        <v>70</v>
      </c>
      <c r="F21" s="64">
        <v>3.24</v>
      </c>
      <c r="G21" s="64">
        <v>6.48</v>
      </c>
      <c r="H21" s="64">
        <v>2.58</v>
      </c>
      <c r="I21" s="64">
        <v>6.48</v>
      </c>
      <c r="J21" s="64">
        <v>2.91</v>
      </c>
      <c r="K21" s="64">
        <v>6.48</v>
      </c>
      <c r="L21" s="64"/>
      <c r="M21" s="64"/>
      <c r="N21" s="64"/>
      <c r="O21" s="64"/>
      <c r="P21" s="64"/>
      <c r="Q21" s="64"/>
    </row>
    <row r="22" spans="1:17" s="76" customFormat="1" ht="24" x14ac:dyDescent="0.55000000000000004">
      <c r="A22" s="52" t="s">
        <v>26</v>
      </c>
      <c r="B22" s="73"/>
      <c r="C22" s="89">
        <v>7267</v>
      </c>
      <c r="D22" s="89">
        <v>5720</v>
      </c>
      <c r="E22" s="89">
        <v>12987</v>
      </c>
      <c r="F22" s="88"/>
      <c r="G22" s="88">
        <v>494.47</v>
      </c>
      <c r="H22" s="88"/>
      <c r="I22" s="88">
        <v>416.7</v>
      </c>
      <c r="J22" s="88"/>
      <c r="K22" s="88">
        <v>455.63</v>
      </c>
      <c r="L22" s="74"/>
      <c r="M22" s="74"/>
      <c r="N22" s="74"/>
      <c r="O22" s="74"/>
      <c r="P22" s="74">
        <v>20</v>
      </c>
      <c r="Q22" s="75">
        <v>5.5555555555555552E-2</v>
      </c>
    </row>
    <row r="23" spans="1:17" ht="24" x14ac:dyDescent="0.55000000000000004">
      <c r="A23" s="60"/>
      <c r="B23" s="61" t="s">
        <v>15</v>
      </c>
      <c r="C23" s="62">
        <v>6450</v>
      </c>
      <c r="D23" s="62">
        <v>5050</v>
      </c>
      <c r="E23" s="62">
        <v>11500</v>
      </c>
      <c r="F23" s="64">
        <v>358.31</v>
      </c>
      <c r="G23" s="64">
        <v>358.31</v>
      </c>
      <c r="H23" s="64">
        <v>280.54000000000002</v>
      </c>
      <c r="I23" s="64">
        <v>280.54000000000002</v>
      </c>
      <c r="J23" s="64">
        <v>319.47000000000003</v>
      </c>
      <c r="K23" s="64">
        <v>319.47000000000003</v>
      </c>
      <c r="L23" s="64"/>
      <c r="M23" s="64"/>
      <c r="N23" s="64"/>
      <c r="O23" s="64"/>
      <c r="P23" s="64"/>
      <c r="Q23" s="64"/>
    </row>
    <row r="24" spans="1:17" ht="24" x14ac:dyDescent="0.55000000000000004">
      <c r="A24" s="60"/>
      <c r="B24" s="61" t="s">
        <v>16</v>
      </c>
      <c r="C24" s="64">
        <v>817</v>
      </c>
      <c r="D24" s="64">
        <v>670</v>
      </c>
      <c r="E24" s="62">
        <v>1487</v>
      </c>
      <c r="F24" s="64">
        <v>68.08</v>
      </c>
      <c r="G24" s="64">
        <v>136.16</v>
      </c>
      <c r="H24" s="64">
        <v>55.83</v>
      </c>
      <c r="I24" s="64">
        <v>136.16</v>
      </c>
      <c r="J24" s="64">
        <v>61.98</v>
      </c>
      <c r="K24" s="64">
        <v>136.16</v>
      </c>
      <c r="L24" s="64"/>
      <c r="M24" s="64"/>
      <c r="N24" s="64"/>
      <c r="O24" s="64"/>
      <c r="P24" s="64"/>
      <c r="Q24" s="64"/>
    </row>
    <row r="25" spans="1:17" s="76" customFormat="1" ht="24" x14ac:dyDescent="0.55000000000000004">
      <c r="A25" s="52" t="s">
        <v>27</v>
      </c>
      <c r="B25" s="73"/>
      <c r="C25" s="57">
        <v>386</v>
      </c>
      <c r="D25" s="57">
        <v>279</v>
      </c>
      <c r="E25" s="57">
        <v>665</v>
      </c>
      <c r="F25" s="57"/>
      <c r="G25" s="57">
        <v>21.46</v>
      </c>
      <c r="H25" s="57"/>
      <c r="I25" s="58">
        <v>15.5</v>
      </c>
      <c r="J25" s="57"/>
      <c r="K25" s="57">
        <v>18.47</v>
      </c>
      <c r="L25" s="74"/>
      <c r="M25" s="74"/>
      <c r="N25" s="74"/>
      <c r="O25" s="74"/>
      <c r="P25" s="74">
        <v>20</v>
      </c>
      <c r="Q25" s="75">
        <v>5.5555555555555552E-2</v>
      </c>
    </row>
    <row r="26" spans="1:17" ht="24" x14ac:dyDescent="0.55000000000000004">
      <c r="A26" s="60"/>
      <c r="B26" s="61" t="s">
        <v>15</v>
      </c>
      <c r="C26" s="64">
        <v>386</v>
      </c>
      <c r="D26" s="64">
        <v>279</v>
      </c>
      <c r="E26" s="64">
        <v>665</v>
      </c>
      <c r="F26" s="64">
        <v>21.46</v>
      </c>
      <c r="G26" s="64">
        <v>21.46</v>
      </c>
      <c r="H26" s="64">
        <v>15.5</v>
      </c>
      <c r="I26" s="64">
        <v>15.5</v>
      </c>
      <c r="J26" s="64">
        <v>18.47</v>
      </c>
      <c r="K26" s="64">
        <v>18.47</v>
      </c>
      <c r="L26" s="64"/>
      <c r="M26" s="64"/>
      <c r="N26" s="64"/>
      <c r="O26" s="64"/>
      <c r="P26" s="64"/>
      <c r="Q26" s="64"/>
    </row>
    <row r="27" spans="1:17" s="76" customFormat="1" ht="24" x14ac:dyDescent="0.55000000000000004">
      <c r="A27" s="52" t="s">
        <v>28</v>
      </c>
      <c r="B27" s="73"/>
      <c r="C27" s="57">
        <v>279</v>
      </c>
      <c r="D27" s="57">
        <v>249</v>
      </c>
      <c r="E27" s="57">
        <v>528</v>
      </c>
      <c r="F27" s="57"/>
      <c r="G27" s="57">
        <v>46.48</v>
      </c>
      <c r="H27" s="57"/>
      <c r="I27" s="57">
        <v>46.48</v>
      </c>
      <c r="J27" s="57"/>
      <c r="K27" s="57">
        <v>46.48</v>
      </c>
      <c r="L27" s="74">
        <v>4</v>
      </c>
      <c r="M27" s="74">
        <v>11.62</v>
      </c>
      <c r="N27" s="74">
        <v>11.62</v>
      </c>
      <c r="O27" s="74">
        <v>11.62</v>
      </c>
      <c r="P27" s="74">
        <v>20</v>
      </c>
      <c r="Q27" s="75">
        <v>5.5555555555555552E-2</v>
      </c>
    </row>
    <row r="28" spans="1:17" ht="24" x14ac:dyDescent="0.55000000000000004">
      <c r="A28" s="60"/>
      <c r="B28" s="61" t="s">
        <v>16</v>
      </c>
      <c r="C28" s="64">
        <v>136</v>
      </c>
      <c r="D28" s="64">
        <v>128</v>
      </c>
      <c r="E28" s="64">
        <v>264</v>
      </c>
      <c r="F28" s="64">
        <v>11.33</v>
      </c>
      <c r="G28" s="64">
        <v>22.66</v>
      </c>
      <c r="H28" s="64">
        <v>10.67</v>
      </c>
      <c r="I28" s="64">
        <v>22.66</v>
      </c>
      <c r="J28" s="64">
        <v>11.01</v>
      </c>
      <c r="K28" s="64">
        <v>22.66</v>
      </c>
      <c r="L28" s="64"/>
      <c r="M28" s="64"/>
      <c r="N28" s="64"/>
      <c r="O28" s="64"/>
      <c r="P28" s="64"/>
      <c r="Q28" s="64"/>
    </row>
    <row r="29" spans="1:17" ht="24" x14ac:dyDescent="0.55000000000000004">
      <c r="A29" s="60"/>
      <c r="B29" s="61" t="s">
        <v>17</v>
      </c>
      <c r="C29" s="64">
        <v>143</v>
      </c>
      <c r="D29" s="64">
        <v>121</v>
      </c>
      <c r="E29" s="64">
        <v>264</v>
      </c>
      <c r="F29" s="64">
        <v>11.91</v>
      </c>
      <c r="G29" s="64">
        <v>23.82</v>
      </c>
      <c r="H29" s="64">
        <v>10.08</v>
      </c>
      <c r="I29" s="64">
        <v>23.82</v>
      </c>
      <c r="J29" s="64">
        <v>11</v>
      </c>
      <c r="K29" s="64">
        <v>23.82</v>
      </c>
      <c r="L29" s="64"/>
      <c r="M29" s="64"/>
      <c r="N29" s="64"/>
      <c r="O29" s="64"/>
      <c r="P29" s="64"/>
      <c r="Q29" s="64"/>
    </row>
    <row r="30" spans="1:17" s="77" customFormat="1" ht="27" x14ac:dyDescent="0.2">
      <c r="A30" s="40" t="s">
        <v>41</v>
      </c>
      <c r="B30" s="45"/>
      <c r="C30" s="46">
        <f>+C31+C35+C39+C41+C43+C47+C49</f>
        <v>71216</v>
      </c>
      <c r="D30" s="46">
        <f t="shared" ref="D30:K30" si="5">+D31+D35+D39+D41+D43+D47+D49</f>
        <v>63985</v>
      </c>
      <c r="E30" s="46">
        <f t="shared" si="5"/>
        <v>135201</v>
      </c>
      <c r="F30" s="46"/>
      <c r="G30" s="46">
        <f t="shared" si="5"/>
        <v>4108.41</v>
      </c>
      <c r="H30" s="46"/>
      <c r="I30" s="46">
        <f t="shared" si="5"/>
        <v>3672.1600000000003</v>
      </c>
      <c r="J30" s="46">
        <f t="shared" si="5"/>
        <v>0</v>
      </c>
      <c r="K30" s="46">
        <f t="shared" si="5"/>
        <v>3890.3900000000008</v>
      </c>
      <c r="L30" s="47"/>
      <c r="M30" s="47"/>
      <c r="N30" s="47"/>
      <c r="O30" s="47"/>
      <c r="P30" s="48"/>
      <c r="Q30" s="48"/>
    </row>
    <row r="31" spans="1:17" s="76" customFormat="1" ht="24" x14ac:dyDescent="0.55000000000000004">
      <c r="A31" s="52" t="s">
        <v>31</v>
      </c>
      <c r="B31" s="73"/>
      <c r="C31" s="54">
        <v>43776</v>
      </c>
      <c r="D31" s="54">
        <v>38123</v>
      </c>
      <c r="E31" s="54">
        <v>81899</v>
      </c>
      <c r="F31" s="74"/>
      <c r="G31" s="55">
        <v>2464.62</v>
      </c>
      <c r="H31" s="57"/>
      <c r="I31" s="55">
        <v>2142.3200000000002</v>
      </c>
      <c r="J31" s="57"/>
      <c r="K31" s="55">
        <v>2303.5700000000002</v>
      </c>
      <c r="L31" s="74">
        <v>113</v>
      </c>
      <c r="M31" s="74">
        <v>21.81</v>
      </c>
      <c r="N31" s="74">
        <v>18.96</v>
      </c>
      <c r="O31" s="74">
        <v>20.39</v>
      </c>
      <c r="P31" s="74">
        <v>20</v>
      </c>
      <c r="Q31" s="75">
        <v>5.5555555555555552E-2</v>
      </c>
    </row>
    <row r="32" spans="1:17" ht="24" x14ac:dyDescent="0.55000000000000004">
      <c r="A32" s="60"/>
      <c r="B32" s="61" t="s">
        <v>15</v>
      </c>
      <c r="C32" s="62">
        <v>43482</v>
      </c>
      <c r="D32" s="62">
        <v>37903</v>
      </c>
      <c r="E32" s="62">
        <v>81385</v>
      </c>
      <c r="F32" s="63">
        <v>2415.64</v>
      </c>
      <c r="G32" s="63">
        <v>2415.64</v>
      </c>
      <c r="H32" s="63">
        <v>2105.6799999999998</v>
      </c>
      <c r="I32" s="63">
        <v>2105.6799999999998</v>
      </c>
      <c r="J32" s="63">
        <v>2260.69</v>
      </c>
      <c r="K32" s="63">
        <v>2260.69</v>
      </c>
      <c r="L32" s="64"/>
      <c r="M32" s="64"/>
      <c r="N32" s="64"/>
      <c r="O32" s="64"/>
      <c r="P32" s="64"/>
      <c r="Q32" s="64"/>
    </row>
    <row r="33" spans="1:17" ht="24" x14ac:dyDescent="0.55000000000000004">
      <c r="A33" s="60"/>
      <c r="B33" s="61" t="s">
        <v>16</v>
      </c>
      <c r="C33" s="64">
        <v>213</v>
      </c>
      <c r="D33" s="64">
        <v>157</v>
      </c>
      <c r="E33" s="64">
        <v>370</v>
      </c>
      <c r="F33" s="64">
        <v>17.75</v>
      </c>
      <c r="G33" s="64">
        <v>35.5</v>
      </c>
      <c r="H33" s="64">
        <v>13.08</v>
      </c>
      <c r="I33" s="64">
        <v>26.16</v>
      </c>
      <c r="J33" s="64">
        <v>15.45</v>
      </c>
      <c r="K33" s="64">
        <v>30.9</v>
      </c>
      <c r="L33" s="64"/>
      <c r="M33" s="64"/>
      <c r="N33" s="64"/>
      <c r="O33" s="64"/>
      <c r="P33" s="64"/>
      <c r="Q33" s="64"/>
    </row>
    <row r="34" spans="1:17" ht="24" x14ac:dyDescent="0.55000000000000004">
      <c r="A34" s="60"/>
      <c r="B34" s="61" t="s">
        <v>17</v>
      </c>
      <c r="C34" s="64">
        <v>81</v>
      </c>
      <c r="D34" s="64">
        <v>63</v>
      </c>
      <c r="E34" s="64">
        <v>144</v>
      </c>
      <c r="F34" s="64">
        <v>6.74</v>
      </c>
      <c r="G34" s="64">
        <v>13.48</v>
      </c>
      <c r="H34" s="64">
        <v>5.24</v>
      </c>
      <c r="I34" s="64">
        <v>10.48</v>
      </c>
      <c r="J34" s="64">
        <v>5.99</v>
      </c>
      <c r="K34" s="64">
        <v>11.98</v>
      </c>
      <c r="L34" s="64"/>
      <c r="M34" s="64"/>
      <c r="N34" s="64"/>
      <c r="O34" s="64"/>
      <c r="P34" s="64"/>
      <c r="Q34" s="64"/>
    </row>
    <row r="35" spans="1:17" s="76" customFormat="1" ht="24" x14ac:dyDescent="0.55000000000000004">
      <c r="A35" s="52" t="s">
        <v>32</v>
      </c>
      <c r="B35" s="73"/>
      <c r="C35" s="54">
        <v>12460</v>
      </c>
      <c r="D35" s="54">
        <v>10722</v>
      </c>
      <c r="E35" s="54">
        <v>23182</v>
      </c>
      <c r="F35" s="57"/>
      <c r="G35" s="57">
        <v>721.78</v>
      </c>
      <c r="H35" s="57"/>
      <c r="I35" s="57">
        <v>621.14</v>
      </c>
      <c r="J35" s="57"/>
      <c r="K35" s="57">
        <v>671.45</v>
      </c>
      <c r="L35" s="74">
        <v>34</v>
      </c>
      <c r="M35" s="74">
        <v>21.23</v>
      </c>
      <c r="N35" s="74">
        <v>18.27</v>
      </c>
      <c r="O35" s="74">
        <v>19.75</v>
      </c>
      <c r="P35" s="74">
        <v>20</v>
      </c>
      <c r="Q35" s="75">
        <v>5.5555555555555552E-2</v>
      </c>
    </row>
    <row r="36" spans="1:17" ht="24" x14ac:dyDescent="0.55000000000000004">
      <c r="A36" s="60"/>
      <c r="B36" s="61" t="s">
        <v>15</v>
      </c>
      <c r="C36" s="62">
        <v>12194</v>
      </c>
      <c r="D36" s="62">
        <v>10493</v>
      </c>
      <c r="E36" s="62">
        <v>22687</v>
      </c>
      <c r="F36" s="64">
        <v>677.46</v>
      </c>
      <c r="G36" s="64">
        <v>677.46</v>
      </c>
      <c r="H36" s="64">
        <v>582.98</v>
      </c>
      <c r="I36" s="64">
        <v>582.98</v>
      </c>
      <c r="J36" s="64">
        <v>630.19000000000005</v>
      </c>
      <c r="K36" s="64">
        <v>630.19000000000005</v>
      </c>
      <c r="L36" s="64"/>
      <c r="M36" s="64"/>
      <c r="N36" s="64"/>
      <c r="O36" s="64"/>
      <c r="P36" s="64"/>
      <c r="Q36" s="64"/>
    </row>
    <row r="37" spans="1:17" ht="24" x14ac:dyDescent="0.55000000000000004">
      <c r="A37" s="60"/>
      <c r="B37" s="61" t="s">
        <v>16</v>
      </c>
      <c r="C37" s="64">
        <v>230</v>
      </c>
      <c r="D37" s="64">
        <v>198</v>
      </c>
      <c r="E37" s="64">
        <v>428</v>
      </c>
      <c r="F37" s="64">
        <v>19.170000000000002</v>
      </c>
      <c r="G37" s="64">
        <v>38.340000000000003</v>
      </c>
      <c r="H37" s="64">
        <v>16.5</v>
      </c>
      <c r="I37" s="64">
        <v>33</v>
      </c>
      <c r="J37" s="64">
        <v>17.84</v>
      </c>
      <c r="K37" s="64">
        <v>35.68</v>
      </c>
      <c r="L37" s="64"/>
      <c r="M37" s="64"/>
      <c r="N37" s="64"/>
      <c r="O37" s="64"/>
      <c r="P37" s="64"/>
      <c r="Q37" s="64"/>
    </row>
    <row r="38" spans="1:17" ht="24" x14ac:dyDescent="0.55000000000000004">
      <c r="A38" s="60"/>
      <c r="B38" s="61" t="s">
        <v>17</v>
      </c>
      <c r="C38" s="64">
        <v>36</v>
      </c>
      <c r="D38" s="64">
        <v>31</v>
      </c>
      <c r="E38" s="64">
        <v>67</v>
      </c>
      <c r="F38" s="64">
        <v>2.99</v>
      </c>
      <c r="G38" s="64">
        <v>5.98</v>
      </c>
      <c r="H38" s="64">
        <v>2.58</v>
      </c>
      <c r="I38" s="64">
        <v>5.16</v>
      </c>
      <c r="J38" s="64">
        <v>2.79</v>
      </c>
      <c r="K38" s="64">
        <v>5.58</v>
      </c>
      <c r="L38" s="64"/>
      <c r="M38" s="64"/>
      <c r="N38" s="64"/>
      <c r="O38" s="64"/>
      <c r="P38" s="64"/>
      <c r="Q38" s="64"/>
    </row>
    <row r="39" spans="1:17" s="76" customFormat="1" ht="24" x14ac:dyDescent="0.55000000000000004">
      <c r="A39" s="52" t="s">
        <v>35</v>
      </c>
      <c r="B39" s="73"/>
      <c r="C39" s="57">
        <v>30</v>
      </c>
      <c r="D39" s="57">
        <v>71</v>
      </c>
      <c r="E39" s="57">
        <v>101</v>
      </c>
      <c r="F39" s="57"/>
      <c r="G39" s="58">
        <v>5</v>
      </c>
      <c r="H39" s="58"/>
      <c r="I39" s="58">
        <v>11.84</v>
      </c>
      <c r="J39" s="58"/>
      <c r="K39" s="58">
        <v>8.42</v>
      </c>
      <c r="L39" s="74"/>
      <c r="M39" s="74"/>
      <c r="N39" s="74"/>
      <c r="O39" s="74"/>
      <c r="P39" s="74">
        <v>20</v>
      </c>
      <c r="Q39" s="75">
        <v>5.5555555555555552E-2</v>
      </c>
    </row>
    <row r="40" spans="1:17" ht="24" x14ac:dyDescent="0.55000000000000004">
      <c r="A40" s="60"/>
      <c r="B40" s="61" t="s">
        <v>17</v>
      </c>
      <c r="C40" s="64">
        <v>30</v>
      </c>
      <c r="D40" s="64">
        <v>71</v>
      </c>
      <c r="E40" s="64">
        <v>101</v>
      </c>
      <c r="F40" s="64">
        <v>2.5</v>
      </c>
      <c r="G40" s="64">
        <v>5</v>
      </c>
      <c r="H40" s="64">
        <v>5.92</v>
      </c>
      <c r="I40" s="64">
        <v>11.84</v>
      </c>
      <c r="J40" s="64">
        <v>4.21</v>
      </c>
      <c r="K40" s="64">
        <v>8.42</v>
      </c>
      <c r="L40" s="64"/>
      <c r="M40" s="64"/>
      <c r="N40" s="64"/>
      <c r="O40" s="64"/>
      <c r="P40" s="64"/>
      <c r="Q40" s="64"/>
    </row>
    <row r="41" spans="1:17" s="76" customFormat="1" ht="24" x14ac:dyDescent="0.55000000000000004">
      <c r="A41" s="52" t="s">
        <v>23</v>
      </c>
      <c r="B41" s="73"/>
      <c r="C41" s="54">
        <v>1920</v>
      </c>
      <c r="D41" s="54">
        <v>1632</v>
      </c>
      <c r="E41" s="54">
        <v>3552</v>
      </c>
      <c r="F41" s="57"/>
      <c r="G41" s="57">
        <v>106.68</v>
      </c>
      <c r="H41" s="57"/>
      <c r="I41" s="57">
        <v>90.67</v>
      </c>
      <c r="J41" s="57"/>
      <c r="K41" s="57">
        <v>98.65</v>
      </c>
      <c r="L41" s="74">
        <v>13</v>
      </c>
      <c r="M41" s="74">
        <v>8.2100000000000009</v>
      </c>
      <c r="N41" s="74">
        <v>6.97</v>
      </c>
      <c r="O41" s="74">
        <v>7.59</v>
      </c>
      <c r="P41" s="74">
        <v>8</v>
      </c>
      <c r="Q41" s="75">
        <v>4.7222222222222221E-2</v>
      </c>
    </row>
    <row r="42" spans="1:17" ht="24" x14ac:dyDescent="0.55000000000000004">
      <c r="A42" s="60"/>
      <c r="B42" s="61" t="s">
        <v>15</v>
      </c>
      <c r="C42" s="62">
        <v>1920</v>
      </c>
      <c r="D42" s="62">
        <v>1632</v>
      </c>
      <c r="E42" s="62">
        <v>3552</v>
      </c>
      <c r="F42" s="64">
        <v>106.38</v>
      </c>
      <c r="G42" s="64">
        <v>106.38</v>
      </c>
      <c r="H42" s="64">
        <v>90.67</v>
      </c>
      <c r="I42" s="64">
        <v>90.67</v>
      </c>
      <c r="J42" s="64">
        <v>98.65</v>
      </c>
      <c r="K42" s="64">
        <v>98.65</v>
      </c>
      <c r="L42" s="64"/>
      <c r="M42" s="64"/>
      <c r="N42" s="64"/>
      <c r="O42" s="64"/>
      <c r="P42" s="64"/>
      <c r="Q42" s="64"/>
    </row>
    <row r="43" spans="1:17" s="76" customFormat="1" ht="24" x14ac:dyDescent="0.55000000000000004">
      <c r="A43" s="52" t="s">
        <v>30</v>
      </c>
      <c r="B43" s="73"/>
      <c r="C43" s="54">
        <v>8536</v>
      </c>
      <c r="D43" s="54">
        <v>8381</v>
      </c>
      <c r="E43" s="54">
        <v>16917</v>
      </c>
      <c r="F43" s="57"/>
      <c r="G43" s="57">
        <v>560.65</v>
      </c>
      <c r="H43" s="57"/>
      <c r="I43" s="57">
        <v>525.27</v>
      </c>
      <c r="J43" s="57"/>
      <c r="K43" s="57">
        <v>543.08000000000004</v>
      </c>
      <c r="L43" s="74">
        <v>23</v>
      </c>
      <c r="M43" s="74">
        <v>24.38</v>
      </c>
      <c r="N43" s="74">
        <v>22.84</v>
      </c>
      <c r="O43" s="74">
        <v>23.61</v>
      </c>
      <c r="P43" s="74">
        <v>20</v>
      </c>
      <c r="Q43" s="75">
        <v>5.5555555555555552E-2</v>
      </c>
    </row>
    <row r="44" spans="1:17" ht="24" x14ac:dyDescent="0.55000000000000004">
      <c r="A44" s="60"/>
      <c r="B44" s="61" t="s">
        <v>15</v>
      </c>
      <c r="C44" s="62">
        <v>7758</v>
      </c>
      <c r="D44" s="62">
        <v>7844</v>
      </c>
      <c r="E44" s="62">
        <v>15602</v>
      </c>
      <c r="F44" s="64">
        <v>430.99</v>
      </c>
      <c r="G44" s="64">
        <v>430.99</v>
      </c>
      <c r="H44" s="64">
        <v>435.79</v>
      </c>
      <c r="I44" s="64">
        <v>435.79</v>
      </c>
      <c r="J44" s="64">
        <v>433.36</v>
      </c>
      <c r="K44" s="64">
        <v>433.36</v>
      </c>
      <c r="L44" s="64"/>
      <c r="M44" s="64"/>
      <c r="N44" s="64"/>
      <c r="O44" s="64"/>
      <c r="P44" s="64"/>
      <c r="Q44" s="64"/>
    </row>
    <row r="45" spans="1:17" ht="24" x14ac:dyDescent="0.55000000000000004">
      <c r="A45" s="60"/>
      <c r="B45" s="61" t="s">
        <v>16</v>
      </c>
      <c r="C45" s="64">
        <v>631</v>
      </c>
      <c r="D45" s="64">
        <v>416</v>
      </c>
      <c r="E45" s="62">
        <v>1047</v>
      </c>
      <c r="F45" s="64">
        <v>52.58</v>
      </c>
      <c r="G45" s="64">
        <v>105.16</v>
      </c>
      <c r="H45" s="64">
        <v>34.659999999999997</v>
      </c>
      <c r="I45" s="64">
        <v>69.319999999999993</v>
      </c>
      <c r="J45" s="64">
        <v>43.68</v>
      </c>
      <c r="K45" s="64">
        <v>87.36</v>
      </c>
      <c r="L45" s="64"/>
      <c r="M45" s="64"/>
      <c r="N45" s="64"/>
      <c r="O45" s="64"/>
      <c r="P45" s="64"/>
      <c r="Q45" s="64"/>
    </row>
    <row r="46" spans="1:17" ht="24" x14ac:dyDescent="0.55000000000000004">
      <c r="A46" s="60"/>
      <c r="B46" s="61" t="s">
        <v>17</v>
      </c>
      <c r="C46" s="64">
        <v>147</v>
      </c>
      <c r="D46" s="64">
        <v>121</v>
      </c>
      <c r="E46" s="64">
        <v>268</v>
      </c>
      <c r="F46" s="64">
        <v>12.25</v>
      </c>
      <c r="G46" s="64">
        <v>24.5</v>
      </c>
      <c r="H46" s="64">
        <v>10.08</v>
      </c>
      <c r="I46" s="64">
        <v>20.16</v>
      </c>
      <c r="J46" s="64">
        <v>11.18</v>
      </c>
      <c r="K46" s="64">
        <v>22.36</v>
      </c>
      <c r="L46" s="64"/>
      <c r="M46" s="64"/>
      <c r="N46" s="64"/>
      <c r="O46" s="64"/>
      <c r="P46" s="64"/>
      <c r="Q46" s="64"/>
    </row>
    <row r="47" spans="1:17" s="76" customFormat="1" ht="24" x14ac:dyDescent="0.55000000000000004">
      <c r="A47" s="52" t="s">
        <v>26</v>
      </c>
      <c r="B47" s="73"/>
      <c r="C47" s="54">
        <v>3504</v>
      </c>
      <c r="D47" s="54">
        <v>3754</v>
      </c>
      <c r="E47" s="54">
        <v>7258</v>
      </c>
      <c r="F47" s="57"/>
      <c r="G47" s="57">
        <v>194.68</v>
      </c>
      <c r="H47" s="57"/>
      <c r="I47" s="57">
        <v>208.57</v>
      </c>
      <c r="J47" s="57"/>
      <c r="K47" s="57">
        <v>201.59</v>
      </c>
      <c r="L47" s="74">
        <v>42</v>
      </c>
      <c r="M47" s="74">
        <v>4.6399999999999997</v>
      </c>
      <c r="N47" s="74">
        <v>4.97</v>
      </c>
      <c r="O47" s="74">
        <v>4.8</v>
      </c>
      <c r="P47" s="74">
        <v>20</v>
      </c>
      <c r="Q47" s="75">
        <v>5.5555555555555552E-2</v>
      </c>
    </row>
    <row r="48" spans="1:17" ht="24" x14ac:dyDescent="0.55000000000000004">
      <c r="A48" s="60"/>
      <c r="B48" s="61" t="s">
        <v>15</v>
      </c>
      <c r="C48" s="62">
        <v>3504</v>
      </c>
      <c r="D48" s="62">
        <v>3754</v>
      </c>
      <c r="E48" s="62">
        <v>7258</v>
      </c>
      <c r="F48" s="64">
        <v>194.68</v>
      </c>
      <c r="G48" s="64">
        <v>194.68</v>
      </c>
      <c r="H48" s="64">
        <v>208.57</v>
      </c>
      <c r="I48" s="64">
        <v>208.57</v>
      </c>
      <c r="J48" s="64">
        <v>201.59</v>
      </c>
      <c r="K48" s="64">
        <v>201.59</v>
      </c>
      <c r="L48" s="64"/>
      <c r="M48" s="64"/>
      <c r="N48" s="64"/>
      <c r="O48" s="64"/>
      <c r="P48" s="64"/>
      <c r="Q48" s="64"/>
    </row>
    <row r="49" spans="1:17" s="76" customFormat="1" ht="24" x14ac:dyDescent="0.55000000000000004">
      <c r="A49" s="52" t="s">
        <v>27</v>
      </c>
      <c r="B49" s="73"/>
      <c r="C49" s="57">
        <v>990</v>
      </c>
      <c r="D49" s="54">
        <v>1302</v>
      </c>
      <c r="E49" s="54">
        <v>2292</v>
      </c>
      <c r="F49" s="57"/>
      <c r="G49" s="58">
        <v>55</v>
      </c>
      <c r="H49" s="57"/>
      <c r="I49" s="57">
        <v>72.349999999999994</v>
      </c>
      <c r="J49" s="57"/>
      <c r="K49" s="57">
        <v>63.63</v>
      </c>
      <c r="L49" s="74">
        <v>12</v>
      </c>
      <c r="M49" s="74">
        <v>4.58</v>
      </c>
      <c r="N49" s="74">
        <v>6.03</v>
      </c>
      <c r="O49" s="74">
        <v>5.3</v>
      </c>
      <c r="P49" s="74">
        <v>20</v>
      </c>
      <c r="Q49" s="75">
        <v>5.5555555555555552E-2</v>
      </c>
    </row>
    <row r="50" spans="1:17" ht="24" x14ac:dyDescent="0.55000000000000004">
      <c r="A50" s="60"/>
      <c r="B50" s="61" t="s">
        <v>15</v>
      </c>
      <c r="C50" s="64">
        <v>990</v>
      </c>
      <c r="D50" s="62">
        <v>1302</v>
      </c>
      <c r="E50" s="62">
        <v>2292</v>
      </c>
      <c r="F50" s="64">
        <v>55</v>
      </c>
      <c r="G50" s="64">
        <v>55</v>
      </c>
      <c r="H50" s="64">
        <v>72.349999999999994</v>
      </c>
      <c r="I50" s="64">
        <v>72.349999999999994</v>
      </c>
      <c r="J50" s="64">
        <v>63.63</v>
      </c>
      <c r="K50" s="64">
        <v>63.63</v>
      </c>
      <c r="L50" s="64"/>
      <c r="M50" s="64"/>
      <c r="N50" s="64"/>
      <c r="O50" s="64"/>
      <c r="P50" s="64"/>
      <c r="Q50" s="64"/>
    </row>
    <row r="51" spans="1:17" s="77" customFormat="1" ht="27" x14ac:dyDescent="0.2">
      <c r="A51" s="40" t="s">
        <v>42</v>
      </c>
      <c r="B51" s="45"/>
      <c r="C51" s="46">
        <f>+C52</f>
        <v>5440</v>
      </c>
      <c r="D51" s="46">
        <f t="shared" ref="D51:P51" si="6">+D52</f>
        <v>5178</v>
      </c>
      <c r="E51" s="46">
        <f t="shared" si="6"/>
        <v>10618</v>
      </c>
      <c r="F51" s="46"/>
      <c r="G51" s="46">
        <f t="shared" si="6"/>
        <v>309.18</v>
      </c>
      <c r="H51" s="46"/>
      <c r="I51" s="46">
        <f t="shared" si="6"/>
        <v>295.45</v>
      </c>
      <c r="J51" s="46"/>
      <c r="K51" s="46">
        <f t="shared" si="6"/>
        <v>302.41000000000003</v>
      </c>
      <c r="L51" s="46">
        <f t="shared" si="6"/>
        <v>33</v>
      </c>
      <c r="M51" s="46">
        <f t="shared" si="6"/>
        <v>9.3699999999999992</v>
      </c>
      <c r="N51" s="46">
        <f t="shared" si="6"/>
        <v>8.9499999999999993</v>
      </c>
      <c r="O51" s="46">
        <f t="shared" si="6"/>
        <v>9.16</v>
      </c>
      <c r="P51" s="46">
        <f t="shared" si="6"/>
        <v>15</v>
      </c>
      <c r="Q51" s="46"/>
    </row>
    <row r="52" spans="1:17" s="76" customFormat="1" ht="24" x14ac:dyDescent="0.55000000000000004">
      <c r="A52" s="52" t="s">
        <v>35</v>
      </c>
      <c r="B52" s="73"/>
      <c r="C52" s="54">
        <f>SUM(C53:C54)</f>
        <v>5440</v>
      </c>
      <c r="D52" s="54">
        <f t="shared" ref="D52:K52" si="7">SUM(D53:D54)</f>
        <v>5178</v>
      </c>
      <c r="E52" s="54">
        <f t="shared" si="7"/>
        <v>10618</v>
      </c>
      <c r="F52" s="55">
        <f>SUM(F53:F54)</f>
        <v>303.93</v>
      </c>
      <c r="G52" s="55">
        <f t="shared" si="7"/>
        <v>309.18</v>
      </c>
      <c r="H52" s="55">
        <f t="shared" si="7"/>
        <v>289.02999999999997</v>
      </c>
      <c r="I52" s="55">
        <f t="shared" si="7"/>
        <v>295.45</v>
      </c>
      <c r="J52" s="55">
        <f t="shared" si="7"/>
        <v>296.58000000000004</v>
      </c>
      <c r="K52" s="55">
        <f t="shared" si="7"/>
        <v>302.41000000000003</v>
      </c>
      <c r="L52" s="57">
        <v>33</v>
      </c>
      <c r="M52" s="57">
        <v>9.3699999999999992</v>
      </c>
      <c r="N52" s="57">
        <v>8.9499999999999993</v>
      </c>
      <c r="O52" s="57">
        <v>9.16</v>
      </c>
      <c r="P52" s="57">
        <v>15</v>
      </c>
      <c r="Q52" s="75">
        <v>5.2083333333333336E-2</v>
      </c>
    </row>
    <row r="53" spans="1:17" ht="24" x14ac:dyDescent="0.55000000000000004">
      <c r="A53" s="60"/>
      <c r="B53" s="61" t="s">
        <v>15</v>
      </c>
      <c r="C53" s="62">
        <v>5377</v>
      </c>
      <c r="D53" s="62">
        <v>5129</v>
      </c>
      <c r="E53" s="62">
        <v>10506</v>
      </c>
      <c r="F53" s="64">
        <v>298.68</v>
      </c>
      <c r="G53" s="64">
        <v>298.68</v>
      </c>
      <c r="H53" s="64">
        <v>284.95</v>
      </c>
      <c r="I53" s="64">
        <v>284.95</v>
      </c>
      <c r="J53" s="64">
        <v>291.91000000000003</v>
      </c>
      <c r="K53" s="64">
        <v>291.91000000000003</v>
      </c>
      <c r="L53" s="64"/>
      <c r="M53" s="64"/>
      <c r="N53" s="64"/>
      <c r="O53" s="64"/>
      <c r="P53" s="64"/>
      <c r="Q53" s="64"/>
    </row>
    <row r="54" spans="1:17" ht="24" x14ac:dyDescent="0.55000000000000004">
      <c r="A54" s="60"/>
      <c r="B54" s="61" t="s">
        <v>16</v>
      </c>
      <c r="C54" s="64">
        <v>63</v>
      </c>
      <c r="D54" s="64">
        <v>49</v>
      </c>
      <c r="E54" s="64">
        <v>112</v>
      </c>
      <c r="F54" s="64">
        <v>5.25</v>
      </c>
      <c r="G54" s="64">
        <v>10.5</v>
      </c>
      <c r="H54" s="64">
        <v>4.08</v>
      </c>
      <c r="I54" s="64">
        <v>10.5</v>
      </c>
      <c r="J54" s="64">
        <v>4.67</v>
      </c>
      <c r="K54" s="64">
        <v>10.5</v>
      </c>
      <c r="L54" s="64"/>
      <c r="M54" s="64"/>
      <c r="N54" s="64"/>
      <c r="O54" s="64"/>
      <c r="P54" s="64"/>
      <c r="Q54" s="64"/>
    </row>
    <row r="55" spans="1:17" s="77" customFormat="1" ht="27" x14ac:dyDescent="0.2">
      <c r="A55" s="40" t="s">
        <v>43</v>
      </c>
      <c r="B55" s="45"/>
      <c r="C55" s="46">
        <f>+C56+C59+C63+C66+C68+C71+C75+C78+C82</f>
        <v>205952</v>
      </c>
      <c r="D55" s="46">
        <f t="shared" ref="D55:K55" si="8">+D56+D59+D63+D66+D68+D71+D75+D78+D82</f>
        <v>183265</v>
      </c>
      <c r="E55" s="46">
        <f t="shared" si="8"/>
        <v>389217</v>
      </c>
      <c r="F55" s="46"/>
      <c r="G55" s="46">
        <f t="shared" si="8"/>
        <v>11641.11</v>
      </c>
      <c r="H55" s="46"/>
      <c r="I55" s="46">
        <f t="shared" si="8"/>
        <v>10376.6</v>
      </c>
      <c r="J55" s="46"/>
      <c r="K55" s="46">
        <f t="shared" si="8"/>
        <v>11008.75</v>
      </c>
      <c r="L55" s="46" t="e">
        <f>+#REF!</f>
        <v>#REF!</v>
      </c>
      <c r="M55" s="46" t="e">
        <f>+#REF!</f>
        <v>#REF!</v>
      </c>
      <c r="N55" s="46" t="e">
        <f>+#REF!</f>
        <v>#REF!</v>
      </c>
      <c r="O55" s="46" t="e">
        <f>+#REF!</f>
        <v>#REF!</v>
      </c>
      <c r="P55" s="46" t="e">
        <f>+#REF!</f>
        <v>#REF!</v>
      </c>
      <c r="Q55" s="46"/>
    </row>
    <row r="56" spans="1:17" s="76" customFormat="1" ht="24" x14ac:dyDescent="0.55000000000000004">
      <c r="A56" s="52" t="s">
        <v>20</v>
      </c>
      <c r="B56" s="73"/>
      <c r="C56" s="54">
        <v>58412</v>
      </c>
      <c r="D56" s="54">
        <v>56591</v>
      </c>
      <c r="E56" s="54">
        <v>115003</v>
      </c>
      <c r="F56" s="57"/>
      <c r="G56" s="55">
        <v>3253.27</v>
      </c>
      <c r="H56" s="57"/>
      <c r="I56" s="55">
        <v>3155.17</v>
      </c>
      <c r="J56" s="57"/>
      <c r="K56" s="55">
        <v>3204.17</v>
      </c>
      <c r="L56" s="57">
        <v>43</v>
      </c>
      <c r="M56" s="57">
        <v>75.66</v>
      </c>
      <c r="N56" s="57">
        <v>73.38</v>
      </c>
      <c r="O56" s="57">
        <v>74.52</v>
      </c>
      <c r="P56" s="57">
        <v>25</v>
      </c>
      <c r="Q56" s="75">
        <v>5.9027777777777776E-2</v>
      </c>
    </row>
    <row r="57" spans="1:17" ht="24" x14ac:dyDescent="0.55000000000000004">
      <c r="A57" s="60"/>
      <c r="B57" s="61" t="s">
        <v>15</v>
      </c>
      <c r="C57" s="62">
        <v>58326</v>
      </c>
      <c r="D57" s="62">
        <v>56472</v>
      </c>
      <c r="E57" s="62">
        <v>114798</v>
      </c>
      <c r="F57" s="63">
        <v>3240.36</v>
      </c>
      <c r="G57" s="63">
        <v>3240.36</v>
      </c>
      <c r="H57" s="63">
        <v>3137.31</v>
      </c>
      <c r="I57" s="63">
        <v>3137.31</v>
      </c>
      <c r="J57" s="63">
        <v>3188.8</v>
      </c>
      <c r="K57" s="63">
        <v>3188.8</v>
      </c>
      <c r="L57" s="64"/>
      <c r="M57" s="64"/>
      <c r="N57" s="64"/>
      <c r="O57" s="64"/>
      <c r="P57" s="64"/>
      <c r="Q57" s="64"/>
    </row>
    <row r="58" spans="1:17" ht="24" x14ac:dyDescent="0.55000000000000004">
      <c r="A58" s="60"/>
      <c r="B58" s="61" t="s">
        <v>17</v>
      </c>
      <c r="C58" s="64">
        <v>86</v>
      </c>
      <c r="D58" s="64">
        <v>119</v>
      </c>
      <c r="E58" s="64">
        <v>205</v>
      </c>
      <c r="F58" s="64">
        <v>7.17</v>
      </c>
      <c r="G58" s="64">
        <v>12.91</v>
      </c>
      <c r="H58" s="64">
        <v>9.92</v>
      </c>
      <c r="I58" s="64">
        <v>17.86</v>
      </c>
      <c r="J58" s="64">
        <v>8.5399999999999991</v>
      </c>
      <c r="K58" s="64">
        <v>15.37</v>
      </c>
      <c r="L58" s="64"/>
      <c r="M58" s="64"/>
      <c r="N58" s="64"/>
      <c r="O58" s="64"/>
      <c r="P58" s="64"/>
      <c r="Q58" s="64"/>
    </row>
    <row r="59" spans="1:17" s="76" customFormat="1" ht="24" x14ac:dyDescent="0.55000000000000004">
      <c r="A59" s="52" t="s">
        <v>25</v>
      </c>
      <c r="B59" s="73"/>
      <c r="C59" s="54">
        <v>12388</v>
      </c>
      <c r="D59" s="54">
        <v>10958</v>
      </c>
      <c r="E59" s="54">
        <v>23346</v>
      </c>
      <c r="F59" s="57"/>
      <c r="G59" s="57">
        <v>705.46</v>
      </c>
      <c r="H59" s="57"/>
      <c r="I59" s="57">
        <v>626.54999999999995</v>
      </c>
      <c r="J59" s="57"/>
      <c r="K59" s="57">
        <v>665.92</v>
      </c>
      <c r="L59" s="74">
        <v>17</v>
      </c>
      <c r="M59" s="74">
        <v>41.5</v>
      </c>
      <c r="N59" s="74">
        <v>36.86</v>
      </c>
      <c r="O59" s="74">
        <v>39.17</v>
      </c>
      <c r="P59" s="74">
        <v>25</v>
      </c>
      <c r="Q59" s="75">
        <v>5.9027777777777776E-2</v>
      </c>
    </row>
    <row r="60" spans="1:17" ht="24" x14ac:dyDescent="0.55000000000000004">
      <c r="A60" s="60"/>
      <c r="B60" s="61" t="s">
        <v>15</v>
      </c>
      <c r="C60" s="62">
        <v>12206</v>
      </c>
      <c r="D60" s="62">
        <v>10770</v>
      </c>
      <c r="E60" s="62">
        <v>22976</v>
      </c>
      <c r="F60" s="64">
        <v>678.15</v>
      </c>
      <c r="G60" s="64">
        <v>678.15</v>
      </c>
      <c r="H60" s="64">
        <v>598.34</v>
      </c>
      <c r="I60" s="64">
        <v>598.34</v>
      </c>
      <c r="J60" s="64">
        <v>638.17999999999995</v>
      </c>
      <c r="K60" s="64">
        <v>638.17999999999995</v>
      </c>
      <c r="L60" s="64"/>
      <c r="M60" s="64"/>
      <c r="N60" s="64"/>
      <c r="O60" s="64"/>
      <c r="P60" s="64"/>
      <c r="Q60" s="64"/>
    </row>
    <row r="61" spans="1:17" ht="24" x14ac:dyDescent="0.55000000000000004">
      <c r="A61" s="60"/>
      <c r="B61" s="61" t="s">
        <v>16</v>
      </c>
      <c r="C61" s="64">
        <v>48</v>
      </c>
      <c r="D61" s="64">
        <v>36</v>
      </c>
      <c r="E61" s="64">
        <v>84</v>
      </c>
      <c r="F61" s="64">
        <v>4</v>
      </c>
      <c r="G61" s="64">
        <v>7.2</v>
      </c>
      <c r="H61" s="64">
        <v>3</v>
      </c>
      <c r="I61" s="64">
        <v>5.4</v>
      </c>
      <c r="J61" s="64">
        <v>3.5</v>
      </c>
      <c r="K61" s="64">
        <v>6.3</v>
      </c>
      <c r="L61" s="64"/>
      <c r="M61" s="64"/>
      <c r="N61" s="64"/>
      <c r="O61" s="64"/>
      <c r="P61" s="64"/>
      <c r="Q61" s="64"/>
    </row>
    <row r="62" spans="1:17" ht="24" x14ac:dyDescent="0.55000000000000004">
      <c r="A62" s="60"/>
      <c r="B62" s="61" t="s">
        <v>17</v>
      </c>
      <c r="C62" s="64">
        <v>134</v>
      </c>
      <c r="D62" s="64">
        <v>152</v>
      </c>
      <c r="E62" s="64">
        <v>286</v>
      </c>
      <c r="F62" s="64">
        <v>11.17</v>
      </c>
      <c r="G62" s="64">
        <v>20.11</v>
      </c>
      <c r="H62" s="64">
        <v>12.67</v>
      </c>
      <c r="I62" s="64">
        <v>22.81</v>
      </c>
      <c r="J62" s="64">
        <v>11.91</v>
      </c>
      <c r="K62" s="64">
        <v>21.44</v>
      </c>
      <c r="L62" s="64"/>
      <c r="M62" s="64"/>
      <c r="N62" s="64"/>
      <c r="O62" s="64"/>
      <c r="P62" s="64"/>
      <c r="Q62" s="64"/>
    </row>
    <row r="63" spans="1:17" s="76" customFormat="1" ht="24" x14ac:dyDescent="0.55000000000000004">
      <c r="A63" s="52" t="s">
        <v>26</v>
      </c>
      <c r="B63" s="73"/>
      <c r="C63" s="54">
        <v>6117</v>
      </c>
      <c r="D63" s="54">
        <v>5826</v>
      </c>
      <c r="E63" s="54">
        <v>11943</v>
      </c>
      <c r="F63" s="57"/>
      <c r="G63" s="57">
        <v>345.86</v>
      </c>
      <c r="H63" s="57"/>
      <c r="I63" s="57">
        <v>323.64</v>
      </c>
      <c r="J63" s="57"/>
      <c r="K63" s="57">
        <v>334.69</v>
      </c>
      <c r="L63" s="74">
        <v>50</v>
      </c>
      <c r="M63" s="74">
        <v>6.92</v>
      </c>
      <c r="N63" s="74">
        <v>6.47</v>
      </c>
      <c r="O63" s="74">
        <v>6.69</v>
      </c>
      <c r="P63" s="74">
        <v>25</v>
      </c>
      <c r="Q63" s="75">
        <v>5.9027777777777776E-2</v>
      </c>
    </row>
    <row r="64" spans="1:17" ht="24" x14ac:dyDescent="0.55000000000000004">
      <c r="A64" s="60"/>
      <c r="B64" s="61" t="s">
        <v>15</v>
      </c>
      <c r="C64" s="62">
        <v>6054</v>
      </c>
      <c r="D64" s="62">
        <v>5826</v>
      </c>
      <c r="E64" s="62">
        <v>11880</v>
      </c>
      <c r="F64" s="64">
        <v>336.41</v>
      </c>
      <c r="G64" s="64">
        <v>336.41</v>
      </c>
      <c r="H64" s="64">
        <v>323.64</v>
      </c>
      <c r="I64" s="64">
        <v>323.64</v>
      </c>
      <c r="J64" s="64">
        <v>329.96</v>
      </c>
      <c r="K64" s="64">
        <v>329.96</v>
      </c>
      <c r="L64" s="64"/>
      <c r="M64" s="64"/>
      <c r="N64" s="64"/>
      <c r="O64" s="64"/>
      <c r="P64" s="64"/>
      <c r="Q64" s="64"/>
    </row>
    <row r="65" spans="1:17" ht="24" x14ac:dyDescent="0.55000000000000004">
      <c r="A65" s="60"/>
      <c r="B65" s="61" t="s">
        <v>16</v>
      </c>
      <c r="C65" s="64">
        <v>63</v>
      </c>
      <c r="D65" s="64"/>
      <c r="E65" s="64">
        <v>63</v>
      </c>
      <c r="F65" s="64">
        <v>5.25</v>
      </c>
      <c r="G65" s="64">
        <v>9.4499999999999993</v>
      </c>
      <c r="H65" s="64"/>
      <c r="I65" s="64"/>
      <c r="J65" s="64">
        <v>2.63</v>
      </c>
      <c r="K65" s="64">
        <v>4.7300000000000004</v>
      </c>
      <c r="L65" s="64"/>
      <c r="M65" s="64"/>
      <c r="N65" s="64"/>
      <c r="O65" s="64"/>
      <c r="P65" s="64"/>
      <c r="Q65" s="64"/>
    </row>
    <row r="66" spans="1:17" s="76" customFormat="1" ht="24" x14ac:dyDescent="0.55000000000000004">
      <c r="A66" s="52" t="s">
        <v>27</v>
      </c>
      <c r="B66" s="73"/>
      <c r="C66" s="54">
        <v>2982</v>
      </c>
      <c r="D66" s="54">
        <v>2369</v>
      </c>
      <c r="E66" s="54">
        <v>5351</v>
      </c>
      <c r="F66" s="57"/>
      <c r="G66" s="57">
        <v>165.71</v>
      </c>
      <c r="H66" s="57"/>
      <c r="I66" s="57">
        <v>131.62</v>
      </c>
      <c r="J66" s="57"/>
      <c r="K66" s="58">
        <v>148.6</v>
      </c>
      <c r="L66" s="74">
        <v>18</v>
      </c>
      <c r="M66" s="74">
        <v>9.2100000000000009</v>
      </c>
      <c r="N66" s="74">
        <v>7.31</v>
      </c>
      <c r="O66" s="74">
        <v>8.26</v>
      </c>
      <c r="P66" s="74">
        <v>25</v>
      </c>
      <c r="Q66" s="75">
        <v>5.9027777777777776E-2</v>
      </c>
    </row>
    <row r="67" spans="1:17" ht="24" x14ac:dyDescent="0.55000000000000004">
      <c r="A67" s="60"/>
      <c r="B67" s="61" t="s">
        <v>15</v>
      </c>
      <c r="C67" s="62">
        <v>2982</v>
      </c>
      <c r="D67" s="62">
        <v>2369</v>
      </c>
      <c r="E67" s="62">
        <v>5351</v>
      </c>
      <c r="F67" s="64">
        <v>165.71</v>
      </c>
      <c r="G67" s="64">
        <v>165.71</v>
      </c>
      <c r="H67" s="64">
        <v>131.62</v>
      </c>
      <c r="I67" s="64">
        <v>131.62</v>
      </c>
      <c r="J67" s="64">
        <v>148.6</v>
      </c>
      <c r="K67" s="64">
        <v>148.6</v>
      </c>
      <c r="L67" s="64"/>
      <c r="M67" s="64"/>
      <c r="N67" s="64"/>
      <c r="O67" s="64"/>
      <c r="P67" s="64"/>
      <c r="Q67" s="64"/>
    </row>
    <row r="68" spans="1:17" s="76" customFormat="1" ht="24" x14ac:dyDescent="0.55000000000000004">
      <c r="A68" s="52" t="s">
        <v>28</v>
      </c>
      <c r="B68" s="73"/>
      <c r="C68" s="57">
        <v>658</v>
      </c>
      <c r="D68" s="57">
        <v>569</v>
      </c>
      <c r="E68" s="54">
        <v>1227</v>
      </c>
      <c r="F68" s="57"/>
      <c r="G68" s="57">
        <v>98.68</v>
      </c>
      <c r="H68" s="57"/>
      <c r="I68" s="57">
        <v>85.34</v>
      </c>
      <c r="J68" s="57"/>
      <c r="K68" s="57">
        <v>92.16</v>
      </c>
      <c r="L68" s="74">
        <v>7.5</v>
      </c>
      <c r="M68" s="74">
        <v>13.16</v>
      </c>
      <c r="N68" s="74">
        <v>11.38</v>
      </c>
      <c r="O68" s="74">
        <v>12.29</v>
      </c>
      <c r="P68" s="74">
        <v>25</v>
      </c>
      <c r="Q68" s="75">
        <v>5.9027777777777776E-2</v>
      </c>
    </row>
    <row r="69" spans="1:17" ht="24" x14ac:dyDescent="0.55000000000000004">
      <c r="A69" s="60"/>
      <c r="B69" s="61" t="s">
        <v>16</v>
      </c>
      <c r="C69" s="64">
        <v>120</v>
      </c>
      <c r="D69" s="64">
        <v>135</v>
      </c>
      <c r="E69" s="64">
        <v>255</v>
      </c>
      <c r="F69" s="64">
        <v>10</v>
      </c>
      <c r="G69" s="64">
        <v>18</v>
      </c>
      <c r="H69" s="64">
        <v>11.25</v>
      </c>
      <c r="I69" s="64">
        <v>20.25</v>
      </c>
      <c r="J69" s="64">
        <v>10.67</v>
      </c>
      <c r="K69" s="64">
        <v>19.21</v>
      </c>
      <c r="L69" s="64"/>
      <c r="M69" s="64"/>
      <c r="N69" s="64"/>
      <c r="O69" s="64"/>
      <c r="P69" s="64"/>
      <c r="Q69" s="64"/>
    </row>
    <row r="70" spans="1:17" ht="24" x14ac:dyDescent="0.55000000000000004">
      <c r="A70" s="60"/>
      <c r="B70" s="61" t="s">
        <v>17</v>
      </c>
      <c r="C70" s="64">
        <v>538</v>
      </c>
      <c r="D70" s="64">
        <v>434</v>
      </c>
      <c r="E70" s="64">
        <v>972</v>
      </c>
      <c r="F70" s="64">
        <v>44.82</v>
      </c>
      <c r="G70" s="64">
        <v>80.680000000000007</v>
      </c>
      <c r="H70" s="64">
        <v>36.159999999999997</v>
      </c>
      <c r="I70" s="64">
        <v>65.09</v>
      </c>
      <c r="J70" s="64">
        <v>40.53</v>
      </c>
      <c r="K70" s="64">
        <v>72.95</v>
      </c>
      <c r="L70" s="64"/>
      <c r="M70" s="64"/>
      <c r="N70" s="64"/>
      <c r="O70" s="64"/>
      <c r="P70" s="64"/>
      <c r="Q70" s="64"/>
    </row>
    <row r="71" spans="1:17" s="76" customFormat="1" ht="24" x14ac:dyDescent="0.55000000000000004">
      <c r="A71" s="52" t="s">
        <v>29</v>
      </c>
      <c r="B71" s="73"/>
      <c r="C71" s="54">
        <v>17987</v>
      </c>
      <c r="D71" s="54">
        <v>16403</v>
      </c>
      <c r="E71" s="54">
        <v>34390</v>
      </c>
      <c r="F71" s="57"/>
      <c r="G71" s="55">
        <v>1075.98</v>
      </c>
      <c r="H71" s="57"/>
      <c r="I71" s="57">
        <v>994.39</v>
      </c>
      <c r="J71" s="57"/>
      <c r="K71" s="55">
        <v>1035.22</v>
      </c>
      <c r="L71" s="74">
        <v>22</v>
      </c>
      <c r="M71" s="74">
        <v>48.91</v>
      </c>
      <c r="N71" s="74">
        <v>45.2</v>
      </c>
      <c r="O71" s="74">
        <v>47.06</v>
      </c>
      <c r="P71" s="74">
        <v>25</v>
      </c>
      <c r="Q71" s="75">
        <v>5.9027777777777776E-2</v>
      </c>
    </row>
    <row r="72" spans="1:17" ht="24" x14ac:dyDescent="0.55000000000000004">
      <c r="A72" s="60"/>
      <c r="B72" s="61" t="s">
        <v>15</v>
      </c>
      <c r="C72" s="62">
        <v>17175</v>
      </c>
      <c r="D72" s="62">
        <v>15523</v>
      </c>
      <c r="E72" s="62">
        <v>32698</v>
      </c>
      <c r="F72" s="64">
        <v>954.19</v>
      </c>
      <c r="G72" s="64">
        <v>954.19</v>
      </c>
      <c r="H72" s="64">
        <v>862.4</v>
      </c>
      <c r="I72" s="64">
        <v>862.4</v>
      </c>
      <c r="J72" s="64">
        <v>908.25</v>
      </c>
      <c r="K72" s="64">
        <v>908.25</v>
      </c>
      <c r="L72" s="64"/>
      <c r="M72" s="64"/>
      <c r="N72" s="64"/>
      <c r="O72" s="64"/>
      <c r="P72" s="64"/>
      <c r="Q72" s="64"/>
    </row>
    <row r="73" spans="1:17" ht="24" x14ac:dyDescent="0.55000000000000004">
      <c r="A73" s="60"/>
      <c r="B73" s="61" t="s">
        <v>16</v>
      </c>
      <c r="C73" s="64">
        <v>461</v>
      </c>
      <c r="D73" s="64">
        <v>553</v>
      </c>
      <c r="E73" s="62">
        <v>1014</v>
      </c>
      <c r="F73" s="64">
        <v>38.409999999999997</v>
      </c>
      <c r="G73" s="64">
        <v>69.14</v>
      </c>
      <c r="H73" s="64">
        <v>46.08</v>
      </c>
      <c r="I73" s="64">
        <v>82.94</v>
      </c>
      <c r="J73" s="64">
        <v>42.28</v>
      </c>
      <c r="K73" s="64">
        <v>76.099999999999994</v>
      </c>
      <c r="L73" s="64"/>
      <c r="M73" s="64"/>
      <c r="N73" s="64"/>
      <c r="O73" s="64"/>
      <c r="P73" s="64"/>
      <c r="Q73" s="64"/>
    </row>
    <row r="74" spans="1:17" ht="24" x14ac:dyDescent="0.55000000000000004">
      <c r="A74" s="60"/>
      <c r="B74" s="61" t="s">
        <v>17</v>
      </c>
      <c r="C74" s="64">
        <v>351</v>
      </c>
      <c r="D74" s="64">
        <v>327</v>
      </c>
      <c r="E74" s="64">
        <v>678</v>
      </c>
      <c r="F74" s="64">
        <v>29.25</v>
      </c>
      <c r="G74" s="64">
        <v>52.65</v>
      </c>
      <c r="H74" s="64">
        <v>27.25</v>
      </c>
      <c r="I74" s="64">
        <v>49.05</v>
      </c>
      <c r="J74" s="64">
        <v>28.26</v>
      </c>
      <c r="K74" s="64">
        <v>50.87</v>
      </c>
      <c r="L74" s="64"/>
      <c r="M74" s="64"/>
      <c r="N74" s="64"/>
      <c r="O74" s="64"/>
      <c r="P74" s="64"/>
      <c r="Q74" s="64"/>
    </row>
    <row r="75" spans="1:17" s="76" customFormat="1" ht="24" x14ac:dyDescent="0.55000000000000004">
      <c r="A75" s="52" t="s">
        <v>33</v>
      </c>
      <c r="B75" s="73"/>
      <c r="C75" s="54">
        <v>78603</v>
      </c>
      <c r="D75" s="54">
        <v>60484</v>
      </c>
      <c r="E75" s="54">
        <v>139087</v>
      </c>
      <c r="F75" s="57"/>
      <c r="G75" s="55">
        <v>4371.07</v>
      </c>
      <c r="H75" s="57"/>
      <c r="I75" s="55">
        <v>3367.6</v>
      </c>
      <c r="J75" s="57"/>
      <c r="K75" s="55">
        <v>3869.31</v>
      </c>
      <c r="L75" s="74">
        <v>75</v>
      </c>
      <c r="M75" s="74">
        <v>58.28</v>
      </c>
      <c r="N75" s="74">
        <v>44.9</v>
      </c>
      <c r="O75" s="74">
        <v>51.59</v>
      </c>
      <c r="P75" s="74">
        <v>25</v>
      </c>
      <c r="Q75" s="75">
        <v>5.9027777777777776E-2</v>
      </c>
    </row>
    <row r="76" spans="1:17" ht="24" x14ac:dyDescent="0.55000000000000004">
      <c r="A76" s="60"/>
      <c r="B76" s="61" t="s">
        <v>15</v>
      </c>
      <c r="C76" s="62">
        <v>78558</v>
      </c>
      <c r="D76" s="62">
        <v>60406</v>
      </c>
      <c r="E76" s="62">
        <v>138964</v>
      </c>
      <c r="F76" s="63">
        <v>4364.32</v>
      </c>
      <c r="G76" s="63">
        <v>4364.32</v>
      </c>
      <c r="H76" s="63">
        <v>3355.9</v>
      </c>
      <c r="I76" s="63">
        <v>3355.9</v>
      </c>
      <c r="J76" s="63">
        <v>3860.08</v>
      </c>
      <c r="K76" s="63">
        <v>3860.08</v>
      </c>
      <c r="L76" s="64"/>
      <c r="M76" s="64"/>
      <c r="N76" s="64"/>
      <c r="O76" s="64"/>
      <c r="P76" s="64"/>
      <c r="Q76" s="64"/>
    </row>
    <row r="77" spans="1:17" ht="24" x14ac:dyDescent="0.55000000000000004">
      <c r="A77" s="60"/>
      <c r="B77" s="61" t="s">
        <v>16</v>
      </c>
      <c r="C77" s="64">
        <v>45</v>
      </c>
      <c r="D77" s="64">
        <v>78</v>
      </c>
      <c r="E77" s="64">
        <v>123</v>
      </c>
      <c r="F77" s="64">
        <v>3.75</v>
      </c>
      <c r="G77" s="64">
        <v>6.75</v>
      </c>
      <c r="H77" s="64">
        <v>6.5</v>
      </c>
      <c r="I77" s="64">
        <v>11.7</v>
      </c>
      <c r="J77" s="64">
        <v>5.13</v>
      </c>
      <c r="K77" s="64">
        <v>9.23</v>
      </c>
      <c r="L77" s="64"/>
      <c r="M77" s="64"/>
      <c r="N77" s="64"/>
      <c r="O77" s="64"/>
      <c r="P77" s="64"/>
      <c r="Q77" s="64"/>
    </row>
    <row r="78" spans="1:17" s="76" customFormat="1" ht="24" x14ac:dyDescent="0.55000000000000004">
      <c r="A78" s="52" t="s">
        <v>34</v>
      </c>
      <c r="B78" s="73"/>
      <c r="C78" s="54">
        <v>8882</v>
      </c>
      <c r="D78" s="54">
        <v>9194</v>
      </c>
      <c r="E78" s="54">
        <v>18076</v>
      </c>
      <c r="F78" s="57"/>
      <c r="G78" s="57">
        <v>518.25</v>
      </c>
      <c r="H78" s="57"/>
      <c r="I78" s="58">
        <v>532.79999999999995</v>
      </c>
      <c r="J78" s="57"/>
      <c r="K78" s="57">
        <v>525.51</v>
      </c>
      <c r="L78" s="74">
        <v>27</v>
      </c>
      <c r="M78" s="74">
        <v>19.190000000000001</v>
      </c>
      <c r="N78" s="74">
        <v>19.73</v>
      </c>
      <c r="O78" s="74">
        <v>19.46</v>
      </c>
      <c r="P78" s="74">
        <v>25</v>
      </c>
      <c r="Q78" s="75">
        <v>5.9027777777777776E-2</v>
      </c>
    </row>
    <row r="79" spans="1:17" ht="24" x14ac:dyDescent="0.55000000000000004">
      <c r="A79" s="60"/>
      <c r="B79" s="61" t="s">
        <v>15</v>
      </c>
      <c r="C79" s="62">
        <v>8620</v>
      </c>
      <c r="D79" s="62">
        <v>8961</v>
      </c>
      <c r="E79" s="62">
        <v>17581</v>
      </c>
      <c r="F79" s="64">
        <v>478.94</v>
      </c>
      <c r="G79" s="64">
        <v>478.94</v>
      </c>
      <c r="H79" s="64">
        <v>497.84</v>
      </c>
      <c r="I79" s="64">
        <v>497.84</v>
      </c>
      <c r="J79" s="64">
        <v>488.3</v>
      </c>
      <c r="K79" s="64">
        <v>488.3</v>
      </c>
      <c r="L79" s="64"/>
      <c r="M79" s="64"/>
      <c r="N79" s="64"/>
      <c r="O79" s="64"/>
      <c r="P79" s="64"/>
      <c r="Q79" s="64"/>
    </row>
    <row r="80" spans="1:17" ht="24" x14ac:dyDescent="0.55000000000000004">
      <c r="A80" s="60"/>
      <c r="B80" s="61" t="s">
        <v>16</v>
      </c>
      <c r="C80" s="64">
        <v>212</v>
      </c>
      <c r="D80" s="64">
        <v>198</v>
      </c>
      <c r="E80" s="64">
        <v>410</v>
      </c>
      <c r="F80" s="64">
        <v>17.670000000000002</v>
      </c>
      <c r="G80" s="64">
        <v>31.81</v>
      </c>
      <c r="H80" s="64">
        <v>16.5</v>
      </c>
      <c r="I80" s="64">
        <v>29.7</v>
      </c>
      <c r="J80" s="64">
        <v>17.12</v>
      </c>
      <c r="K80" s="64">
        <v>30.82</v>
      </c>
      <c r="L80" s="64"/>
      <c r="M80" s="64"/>
      <c r="N80" s="64"/>
      <c r="O80" s="64"/>
      <c r="P80" s="64"/>
      <c r="Q80" s="64"/>
    </row>
    <row r="81" spans="1:17" ht="24" x14ac:dyDescent="0.55000000000000004">
      <c r="A81" s="60"/>
      <c r="B81" s="61" t="s">
        <v>17</v>
      </c>
      <c r="C81" s="64">
        <v>50</v>
      </c>
      <c r="D81" s="64">
        <v>35</v>
      </c>
      <c r="E81" s="64">
        <v>85</v>
      </c>
      <c r="F81" s="64">
        <v>4.17</v>
      </c>
      <c r="G81" s="64">
        <v>7.51</v>
      </c>
      <c r="H81" s="64">
        <v>2.92</v>
      </c>
      <c r="I81" s="64">
        <v>5.26</v>
      </c>
      <c r="J81" s="64">
        <v>3.55</v>
      </c>
      <c r="K81" s="64">
        <v>6.39</v>
      </c>
      <c r="L81" s="64"/>
      <c r="M81" s="64"/>
      <c r="N81" s="64"/>
      <c r="O81" s="64"/>
      <c r="P81" s="64"/>
      <c r="Q81" s="64"/>
    </row>
    <row r="82" spans="1:17" s="76" customFormat="1" ht="24" x14ac:dyDescent="0.55000000000000004">
      <c r="A82" s="52" t="s">
        <v>38</v>
      </c>
      <c r="B82" s="73"/>
      <c r="C82" s="54">
        <v>19923</v>
      </c>
      <c r="D82" s="54">
        <v>20871</v>
      </c>
      <c r="E82" s="54">
        <v>40794</v>
      </c>
      <c r="F82" s="57"/>
      <c r="G82" s="55">
        <v>1106.83</v>
      </c>
      <c r="H82" s="57"/>
      <c r="I82" s="55">
        <v>1159.49</v>
      </c>
      <c r="J82" s="57"/>
      <c r="K82" s="55">
        <v>1133.17</v>
      </c>
      <c r="L82" s="74">
        <v>10</v>
      </c>
      <c r="M82" s="74">
        <v>110.68</v>
      </c>
      <c r="N82" s="74">
        <v>115.95</v>
      </c>
      <c r="O82" s="74">
        <v>113.32</v>
      </c>
      <c r="P82" s="74">
        <v>25</v>
      </c>
      <c r="Q82" s="75">
        <v>5.9027777777777776E-2</v>
      </c>
    </row>
    <row r="83" spans="1:17" ht="24" x14ac:dyDescent="0.55000000000000004">
      <c r="A83" s="60"/>
      <c r="B83" s="61" t="s">
        <v>15</v>
      </c>
      <c r="C83" s="62">
        <v>19923</v>
      </c>
      <c r="D83" s="62">
        <v>20871</v>
      </c>
      <c r="E83" s="62">
        <v>40794</v>
      </c>
      <c r="F83" s="63">
        <v>1106.83</v>
      </c>
      <c r="G83" s="63">
        <v>1106.83</v>
      </c>
      <c r="H83" s="63">
        <v>1159.49</v>
      </c>
      <c r="I83" s="63">
        <v>1159.49</v>
      </c>
      <c r="J83" s="63">
        <v>1133.17</v>
      </c>
      <c r="K83" s="63">
        <v>1133.17</v>
      </c>
      <c r="L83" s="64"/>
      <c r="M83" s="64"/>
      <c r="N83" s="64"/>
      <c r="O83" s="64"/>
      <c r="P83" s="64"/>
      <c r="Q83" s="64"/>
    </row>
  </sheetData>
  <mergeCells count="13">
    <mergeCell ref="F3:G3"/>
    <mergeCell ref="H3:I3"/>
    <mergeCell ref="J3:K3"/>
    <mergeCell ref="A1:Q1"/>
    <mergeCell ref="A2:A4"/>
    <mergeCell ref="B2:B4"/>
    <mergeCell ref="C2:E2"/>
    <mergeCell ref="F2:K2"/>
    <mergeCell ref="L2:L4"/>
    <mergeCell ref="M2:O3"/>
    <mergeCell ref="P2:P4"/>
    <mergeCell ref="Q2:Q4"/>
    <mergeCell ref="C3:E3"/>
  </mergeCells>
  <pageMargins left="0.66" right="0.48" top="0.47244094488188981" bottom="0.23622047244094491" header="0.23622047244094491" footer="0.15748031496062992"/>
  <pageSetup paperSize="8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ftes2567-ภาพรวม</vt:lpstr>
      <vt:lpstr>ftes2567-ภาพรวม (แยกกลุ่ม)</vt:lpstr>
      <vt:lpstr>'ftes2567-ภาพรวม'!Print_Titles</vt:lpstr>
      <vt:lpstr>'ftes2567-ภาพรวม (แยกกลุ่ม)'!Print_Titles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2025-04-04T07:37:38Z</cp:lastPrinted>
  <dcterms:created xsi:type="dcterms:W3CDTF">2025-03-31T04:15:30Z</dcterms:created>
  <dcterms:modified xsi:type="dcterms:W3CDTF">2025-05-14T06:28:23Z</dcterms:modified>
</cp:coreProperties>
</file>